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emilydoucette/Google Drive/Ramirez Lab/Admin/Budgets &amp; Purchasing Sheets/"/>
    </mc:Choice>
  </mc:AlternateContent>
  <bookViews>
    <workbookView xWindow="480" yWindow="460" windowWidth="28160" windowHeight="162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1" i="1" l="1"/>
  <c r="I61" i="1"/>
  <c r="I60" i="1"/>
  <c r="I59" i="1"/>
  <c r="I56" i="1"/>
  <c r="I55" i="1"/>
  <c r="J24" i="1"/>
  <c r="I27" i="1"/>
  <c r="I28" i="1"/>
  <c r="I29" i="1"/>
  <c r="I30" i="1"/>
  <c r="I33" i="1"/>
  <c r="I34" i="1"/>
  <c r="I35" i="1"/>
  <c r="I36" i="1"/>
  <c r="I37" i="1"/>
  <c r="I39" i="1"/>
  <c r="I40" i="1"/>
  <c r="I41" i="1"/>
  <c r="I47" i="1"/>
  <c r="D10" i="1"/>
  <c r="D6" i="1"/>
  <c r="K15" i="1"/>
  <c r="K13" i="1"/>
  <c r="K1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K8" i="1"/>
  <c r="K6" i="1"/>
  <c r="K7" i="1"/>
  <c r="K9" i="1"/>
  <c r="K10" i="1"/>
  <c r="K11" i="1"/>
  <c r="K12" i="1"/>
  <c r="K16" i="1"/>
  <c r="K17" i="1"/>
  <c r="K18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D9" i="1"/>
  <c r="D8" i="1"/>
  <c r="D7" i="1"/>
  <c r="J18" i="1"/>
  <c r="L16" i="1"/>
  <c r="L15" i="1"/>
  <c r="L14" i="1"/>
  <c r="L13" i="1"/>
  <c r="L12" i="1"/>
  <c r="L11" i="1"/>
  <c r="L10" i="1"/>
  <c r="L9" i="1"/>
  <c r="L8" i="1"/>
  <c r="L7" i="1"/>
  <c r="L6" i="1"/>
  <c r="D14" i="1"/>
  <c r="C14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<sst xmlns="http://schemas.openxmlformats.org/spreadsheetml/2006/main" count="325" uniqueCount="150">
  <si>
    <t>INCOME - GRANTS</t>
  </si>
  <si>
    <t>BUDGET</t>
  </si>
  <si>
    <t>ACTUAL</t>
  </si>
  <si>
    <t>UNDER/OVER</t>
  </si>
  <si>
    <t>OPERATING INCOME</t>
  </si>
  <si>
    <t>NIH DP5</t>
  </si>
  <si>
    <t>NARSAD</t>
  </si>
  <si>
    <t>Milton</t>
  </si>
  <si>
    <t>Ludwig</t>
  </si>
  <si>
    <t>-</t>
  </si>
  <si>
    <t>TOTAL</t>
  </si>
  <si>
    <t>BUDGETED</t>
  </si>
  <si>
    <t>SPENT</t>
  </si>
  <si>
    <t>SOURCE</t>
  </si>
  <si>
    <t>DATE</t>
  </si>
  <si>
    <t>VENDOR</t>
  </si>
  <si>
    <t>CATEGORY</t>
  </si>
  <si>
    <t>PAYMENT</t>
  </si>
  <si>
    <t>BALANCE</t>
  </si>
  <si>
    <t>Surgery</t>
  </si>
  <si>
    <t>EXPENSES BY CATEGORY</t>
  </si>
  <si>
    <t>OPERATING EXPENSE</t>
  </si>
  <si>
    <t>Personnel</t>
  </si>
  <si>
    <t>Animals</t>
  </si>
  <si>
    <t>Animals - Per Diem</t>
  </si>
  <si>
    <t>Conference/Travel</t>
  </si>
  <si>
    <t>Publishing/Membership Fees</t>
  </si>
  <si>
    <t xml:space="preserve">Overall </t>
  </si>
  <si>
    <t>DEP/CREDIT</t>
  </si>
  <si>
    <t>Misc./General</t>
  </si>
  <si>
    <t>Behavior/Opto Equipment</t>
  </si>
  <si>
    <t>Software/Computer</t>
  </si>
  <si>
    <t>Imaging</t>
  </si>
  <si>
    <t>Overhead</t>
  </si>
  <si>
    <t>Startup</t>
  </si>
  <si>
    <t>ITEM</t>
  </si>
  <si>
    <t>CAT #</t>
  </si>
  <si>
    <t>Photometer</t>
  </si>
  <si>
    <t>photodiode sensor</t>
  </si>
  <si>
    <t>Orbital Shaker</t>
  </si>
  <si>
    <t>Dumont Forceps (x6)</t>
  </si>
  <si>
    <t>Zip Instrument Case (x6)</t>
  </si>
  <si>
    <t>Surgical Scissors (x6)</t>
  </si>
  <si>
    <t>Bulldog clamps (x8)</t>
  </si>
  <si>
    <t>Fisher Scientific Mini Pump</t>
  </si>
  <si>
    <t>Shelves for FC chambers (x3)</t>
  </si>
  <si>
    <t>Heating Pad (x4)</t>
  </si>
  <si>
    <t>Metabond Powder (x2)</t>
  </si>
  <si>
    <t>Metabond Quick Base (x2)</t>
  </si>
  <si>
    <t>Dental Applicators (x3)</t>
  </si>
  <si>
    <t>q tip 4 pack</t>
  </si>
  <si>
    <t>Monofiber Holder (x2)</t>
  </si>
  <si>
    <t>Hamilton Needles (x2) (length = 0.5 inch, point style = 4, angle = 45)</t>
  </si>
  <si>
    <t>Spatula set (x4)</t>
  </si>
  <si>
    <t>Pyrex Dish (x3)</t>
  </si>
  <si>
    <t>Trypan Blue</t>
  </si>
  <si>
    <t>Rubber bands</t>
  </si>
  <si>
    <t>Spray bottles (pack of 4)</t>
  </si>
  <si>
    <t>PM100D</t>
  </si>
  <si>
    <t>S121C</t>
  </si>
  <si>
    <t>KJ-201BD</t>
  </si>
  <si>
    <t>11231-20</t>
  </si>
  <si>
    <t>CS7700</t>
  </si>
  <si>
    <t>13-876-3</t>
  </si>
  <si>
    <t>Sunbeam 731-500</t>
  </si>
  <si>
    <t>S-398</t>
  </si>
  <si>
    <t>B00DQI3FOQ</t>
  </si>
  <si>
    <t>7803-05</t>
  </si>
  <si>
    <t>Cart</t>
  </si>
  <si>
    <t>Rec'd?</t>
  </si>
  <si>
    <t>ThorLabs</t>
  </si>
  <si>
    <t>Asus</t>
  </si>
  <si>
    <t>Ebay</t>
  </si>
  <si>
    <t>Fine Sci</t>
  </si>
  <si>
    <t>Braintree Sci</t>
  </si>
  <si>
    <t>Fisher Scientific</t>
  </si>
  <si>
    <t>Amazon</t>
  </si>
  <si>
    <t>Starrett</t>
  </si>
  <si>
    <t>Hamilton Co.</t>
  </si>
  <si>
    <t>ThermoFisher</t>
  </si>
  <si>
    <t>✓</t>
  </si>
  <si>
    <t>Heating magnetic stirrer</t>
  </si>
  <si>
    <t>Rolling utility cart (x2)</t>
  </si>
  <si>
    <t>Actimetrics</t>
  </si>
  <si>
    <t>Actimetrics / FreezeFrame quote Q17072601C</t>
  </si>
  <si>
    <t>Histology/Perfusion</t>
  </si>
  <si>
    <t>Leica</t>
  </si>
  <si>
    <t>Leica VT1000S (Vibratome)</t>
  </si>
  <si>
    <t>VT1000</t>
  </si>
  <si>
    <t>Doric</t>
  </si>
  <si>
    <t>Rotary Joint, Fibers (1000), Patchcord</t>
  </si>
  <si>
    <t>Zeiss</t>
  </si>
  <si>
    <t>Confocal LSM800</t>
  </si>
  <si>
    <t>LSM800</t>
  </si>
  <si>
    <t>Ramirez Lab - FY 2018 (July 2017 - June 2018)</t>
  </si>
  <si>
    <t>Kopf</t>
  </si>
  <si>
    <t>Kopf Stereotax Quote 8042017Hg</t>
  </si>
  <si>
    <t>ICN19135680</t>
  </si>
  <si>
    <t>Normal Goat Serum, 100mL (NGS)</t>
  </si>
  <si>
    <t>Account #</t>
  </si>
  <si>
    <t>Engram Social - Hawthorne</t>
  </si>
  <si>
    <t>Hawthorne DC</t>
  </si>
  <si>
    <t>misc./General</t>
  </si>
  <si>
    <t>Monitors (x3)</t>
  </si>
  <si>
    <t>VS197DPSKU</t>
  </si>
  <si>
    <t>Fisher Scientific (Ebay)</t>
  </si>
  <si>
    <t>P3960-2A-B</t>
  </si>
  <si>
    <t>P3960-100A-B</t>
  </si>
  <si>
    <t>P3960-1000A-B</t>
  </si>
  <si>
    <t>G4161</t>
  </si>
  <si>
    <t>G4162</t>
  </si>
  <si>
    <t>G4163</t>
  </si>
  <si>
    <t>P7129</t>
  </si>
  <si>
    <t>Denville Ultra EZpette™ high precision digital pipettor, 0.1-2µl</t>
  </si>
  <si>
    <t>Denville Ultra EZpette™ high precision digital pipettor, 10-100µl</t>
  </si>
  <si>
    <t>Denville Ultra EZpette™ high precision digital pipettor, 100-1000µl</t>
  </si>
  <si>
    <t>Stretchease Powder-Free Nitrile Examination Gloves, Small, 1000</t>
  </si>
  <si>
    <t>Stretchease Powder-Free Nitrile Examination Glove, Medium, 1000</t>
  </si>
  <si>
    <t>Stretchease Powder-Free Nitrile Examination Gloves, Large, 1000</t>
  </si>
  <si>
    <t>Denville Serolgoical Pipettes 25mL 50/pk 200/cs Individually wrapped/Sterile *Cotton Plug</t>
  </si>
  <si>
    <t>Denville</t>
  </si>
  <si>
    <t>Amanda Fortin - Work Study (1/3 * $2500) Fall '17</t>
  </si>
  <si>
    <t>Boston University</t>
  </si>
  <si>
    <t>Yosif Zaki - Aug 2017-Dec 2017</t>
  </si>
  <si>
    <t>Steve Registration - Gordon Conference</t>
  </si>
  <si>
    <t>Gordon Conf</t>
  </si>
  <si>
    <t>Microscope Core (Aug 2017 - Aug 2018)</t>
  </si>
  <si>
    <t>Airbnb</t>
  </si>
  <si>
    <t>Monika &amp; Stella - SfN Airbnb - 5 nights - (11/10-11/15)</t>
  </si>
  <si>
    <t>Renew Date</t>
  </si>
  <si>
    <t xml:space="preserve"> </t>
  </si>
  <si>
    <t>Engram Social - Invoice - Stoelting</t>
  </si>
  <si>
    <t>Stoelting</t>
  </si>
  <si>
    <t>Engram Social - Invoice - Zeiss</t>
  </si>
  <si>
    <t>Carl Zeiss Microscopy</t>
  </si>
  <si>
    <t>Merfeld - SfN Airbnb - 4 nights (11/10-11/14)</t>
  </si>
  <si>
    <t>Doucette + Zaki - SfN Airbnb - (11/10-11/15)</t>
  </si>
  <si>
    <t>Merfeld Flight - SfN</t>
  </si>
  <si>
    <t>Doucette Flight - SfN</t>
  </si>
  <si>
    <t>Zaki Flight - SfN</t>
  </si>
  <si>
    <t>Finkelstein Flight - SfN</t>
  </si>
  <si>
    <t>Murawski Flight - SfN</t>
  </si>
  <si>
    <t>Grella &amp; Shpokayte Flight - SfN</t>
  </si>
  <si>
    <t>American Airlines</t>
  </si>
  <si>
    <t>Engram Social - Invoice - Hamilton</t>
  </si>
  <si>
    <t>IdeaCentre 510A (quantity = 4)</t>
  </si>
  <si>
    <t>Lenovo</t>
  </si>
  <si>
    <t>Abby - SfN Airbnb - (11/10 - 11/14)</t>
  </si>
  <si>
    <t>Logitech HD Pro Webcam C920</t>
  </si>
  <si>
    <t xml:space="preserve">Amazon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</si>
</sst>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entury Gothic"/>
    </font>
    <font>
      <sz val="11"/>
      <color theme="0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14"/>
      <color theme="0"/>
      <name val="Calibri"/>
      <scheme val="minor"/>
    </font>
    <font>
      <i/>
      <sz val="12"/>
      <color theme="1"/>
      <name val="Calibri"/>
      <scheme val="minor"/>
    </font>
    <font>
      <sz val="11"/>
      <color rgb="FF000000"/>
      <name val="Century Gothic"/>
    </font>
    <font>
      <sz val="12"/>
      <color theme="1"/>
      <name val="Calibri Light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2" tint="-0.499984740745262"/>
      <name val="Avenir Next Regular"/>
    </font>
  </fonts>
  <fills count="1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36AC8E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44" fontId="5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44" fontId="5" fillId="5" borderId="1" xfId="1" applyNumberFormat="1" applyFont="1" applyFill="1" applyBorder="1" applyAlignment="1">
      <alignment vertical="center"/>
    </xf>
    <xf numFmtId="44" fontId="5" fillId="5" borderId="1" xfId="0" applyNumberFormat="1" applyFont="1" applyFill="1" applyBorder="1" applyAlignment="1">
      <alignment vertical="center"/>
    </xf>
    <xf numFmtId="44" fontId="5" fillId="3" borderId="0" xfId="0" applyNumberFormat="1" applyFont="1" applyFill="1" applyAlignment="1">
      <alignment vertical="center"/>
    </xf>
    <xf numFmtId="44" fontId="5" fillId="5" borderId="1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6" borderId="0" xfId="0" applyFont="1" applyFill="1" applyAlignment="1">
      <alignment horizontal="left" vertical="center" indent="1"/>
    </xf>
    <xf numFmtId="44" fontId="2" fillId="6" borderId="0" xfId="1" applyFont="1" applyFill="1" applyAlignment="1">
      <alignment vertical="center"/>
    </xf>
    <xf numFmtId="44" fontId="2" fillId="6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14" fontId="0" fillId="0" borderId="2" xfId="0" applyNumberFormat="1" applyBorder="1"/>
    <xf numFmtId="0" fontId="7" fillId="0" borderId="2" xfId="0" applyFont="1" applyBorder="1"/>
    <xf numFmtId="8" fontId="0" fillId="0" borderId="2" xfId="0" applyNumberFormat="1" applyBorder="1"/>
    <xf numFmtId="44" fontId="0" fillId="7" borderId="2" xfId="1" applyFont="1" applyFill="1" applyBorder="1"/>
    <xf numFmtId="0" fontId="2" fillId="8" borderId="0" xfId="0" applyFont="1" applyFill="1" applyAlignment="1">
      <alignment horizontal="left" vertical="center" indent="1"/>
    </xf>
    <xf numFmtId="0" fontId="2" fillId="8" borderId="0" xfId="0" applyFont="1" applyFill="1" applyAlignment="1">
      <alignment horizontal="center" vertical="center"/>
    </xf>
    <xf numFmtId="44" fontId="2" fillId="8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9" borderId="0" xfId="0" applyFont="1" applyFill="1" applyAlignment="1">
      <alignment horizontal="left" vertical="center" indent="1"/>
    </xf>
    <xf numFmtId="0" fontId="5" fillId="9" borderId="0" xfId="0" applyFont="1" applyFill="1" applyAlignment="1">
      <alignment vertical="center"/>
    </xf>
    <xf numFmtId="44" fontId="5" fillId="9" borderId="0" xfId="0" applyNumberFormat="1" applyFont="1" applyFill="1" applyAlignment="1">
      <alignment vertical="center"/>
    </xf>
    <xf numFmtId="0" fontId="5" fillId="9" borderId="0" xfId="0" applyFont="1" applyFill="1" applyAlignment="1">
      <alignment horizontal="left" vertical="center" indent="1"/>
    </xf>
    <xf numFmtId="44" fontId="8" fillId="11" borderId="0" xfId="0" applyNumberFormat="1" applyFont="1" applyFill="1" applyAlignment="1">
      <alignment vertical="center"/>
    </xf>
    <xf numFmtId="0" fontId="4" fillId="10" borderId="0" xfId="0" applyFont="1" applyFill="1" applyAlignment="1">
      <alignment horizontal="center" vertical="center" textRotation="255"/>
    </xf>
    <xf numFmtId="0" fontId="6" fillId="12" borderId="2" xfId="0" applyFont="1" applyFill="1" applyBorder="1" applyAlignment="1">
      <alignment horizontal="left" vertical="top"/>
    </xf>
    <xf numFmtId="44" fontId="6" fillId="12" borderId="2" xfId="1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4" fontId="9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4" fillId="3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right" vertical="center" indent="1"/>
    </xf>
    <xf numFmtId="0" fontId="6" fillId="12" borderId="4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14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2" xfId="0" applyBorder="1" applyAlignment="1">
      <alignment wrapText="1"/>
    </xf>
    <xf numFmtId="0" fontId="5" fillId="3" borderId="0" xfId="0" applyFont="1" applyFill="1" applyBorder="1" applyAlignment="1">
      <alignment horizontal="left" vertical="center" indent="1"/>
    </xf>
    <xf numFmtId="44" fontId="5" fillId="5" borderId="7" xfId="1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 indent="1"/>
    </xf>
    <xf numFmtId="14" fontId="5" fillId="3" borderId="6" xfId="0" applyNumberFormat="1" applyFont="1" applyFill="1" applyBorder="1" applyAlignment="1">
      <alignment horizontal="center" vertical="center"/>
    </xf>
    <xf numFmtId="0" fontId="0" fillId="0" borderId="8" xfId="0" applyBorder="1"/>
    <xf numFmtId="0" fontId="4" fillId="4" borderId="0" xfId="0" applyFont="1" applyFill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6" fillId="1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1">
    <dxf>
      <font>
        <color rgb="FFC00000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colors>
    <mruColors>
      <color rgb="FF36AC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8"/>
  <sheetViews>
    <sheetView showGridLines="0" tabSelected="1" workbookViewId="0">
      <selection activeCell="J81" sqref="J81"/>
    </sheetView>
  </sheetViews>
  <sheetFormatPr baseColWidth="10" defaultRowHeight="16" x14ac:dyDescent="0.2"/>
  <cols>
    <col min="1" max="1" width="12.6640625" customWidth="1"/>
    <col min="2" max="2" width="41.83203125" bestFit="1" customWidth="1"/>
    <col min="3" max="3" width="19.1640625" customWidth="1"/>
    <col min="4" max="4" width="12.6640625" bestFit="1" customWidth="1"/>
    <col min="5" max="5" width="16.33203125" bestFit="1" customWidth="1"/>
    <col min="6" max="6" width="4" customWidth="1"/>
    <col min="7" max="7" width="22.33203125" customWidth="1"/>
    <col min="8" max="8" width="12.5" bestFit="1" customWidth="1"/>
    <col min="9" max="9" width="28.1640625" bestFit="1" customWidth="1"/>
    <col min="10" max="10" width="13.83203125" customWidth="1"/>
    <col min="11" max="11" width="12.6640625" bestFit="1" customWidth="1"/>
    <col min="12" max="12" width="14" bestFit="1" customWidth="1"/>
    <col min="13" max="13" width="3.5" customWidth="1"/>
  </cols>
  <sheetData>
    <row r="1" spans="1:13" ht="37" customHeight="1" thickBot="1" x14ac:dyDescent="0.25">
      <c r="B1" s="70" t="s">
        <v>94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7" thickTop="1" x14ac:dyDescent="0.2"/>
    <row r="4" spans="1:13" x14ac:dyDescent="0.2">
      <c r="A4" s="41" t="s">
        <v>129</v>
      </c>
      <c r="B4" s="41" t="s">
        <v>0</v>
      </c>
      <c r="C4" s="1" t="s">
        <v>11</v>
      </c>
      <c r="D4" s="1" t="s">
        <v>12</v>
      </c>
      <c r="E4" s="1" t="s">
        <v>3</v>
      </c>
      <c r="F4" s="2"/>
      <c r="I4" s="20" t="s">
        <v>20</v>
      </c>
      <c r="J4" s="21" t="s">
        <v>1</v>
      </c>
      <c r="K4" s="21" t="s">
        <v>2</v>
      </c>
      <c r="L4" s="22" t="s">
        <v>3</v>
      </c>
      <c r="M4" s="23"/>
    </row>
    <row r="5" spans="1:13" x14ac:dyDescent="0.2">
      <c r="A5" s="61"/>
      <c r="B5" s="40" t="s">
        <v>4</v>
      </c>
      <c r="C5" s="3"/>
      <c r="D5" s="3"/>
      <c r="E5" s="4"/>
      <c r="F5" s="66" t="s">
        <v>27</v>
      </c>
      <c r="G5" s="1" t="s">
        <v>99</v>
      </c>
      <c r="I5" s="24" t="s">
        <v>21</v>
      </c>
      <c r="J5" s="25"/>
      <c r="K5" s="25"/>
      <c r="L5" s="26"/>
      <c r="M5" s="29"/>
    </row>
    <row r="6" spans="1:13" x14ac:dyDescent="0.2">
      <c r="A6" s="64">
        <v>42978</v>
      </c>
      <c r="B6" s="63" t="s">
        <v>5</v>
      </c>
      <c r="C6" s="62">
        <v>75988</v>
      </c>
      <c r="D6" s="7">
        <f>SUMIF(A24:A261,"NIH DP5",I24:I261)</f>
        <v>1201.0899999999999</v>
      </c>
      <c r="E6" s="8">
        <f>D6-C6</f>
        <v>-74786.91</v>
      </c>
      <c r="F6" s="66"/>
      <c r="G6" s="51"/>
      <c r="I6" s="27" t="s">
        <v>22</v>
      </c>
      <c r="J6" s="6"/>
      <c r="K6" s="9">
        <f ca="1">SUMIF(F24:G512,"personnel",I24:I512)</f>
        <v>6645.83</v>
      </c>
      <c r="L6" s="26">
        <f ca="1">K6-J6</f>
        <v>6645.83</v>
      </c>
      <c r="M6" s="29"/>
    </row>
    <row r="7" spans="1:13" x14ac:dyDescent="0.2">
      <c r="A7" s="64">
        <v>43115</v>
      </c>
      <c r="B7" s="63" t="s">
        <v>6</v>
      </c>
      <c r="C7" s="62"/>
      <c r="D7" s="9">
        <f>SUMIF(A24:A261,"NARSAD",I24:I261)</f>
        <v>0</v>
      </c>
      <c r="E7" s="8">
        <f t="shared" ref="E7:E12" si="0">D7-C7</f>
        <v>0</v>
      </c>
      <c r="F7" s="66"/>
      <c r="G7" s="51"/>
      <c r="I7" s="27" t="s">
        <v>26</v>
      </c>
      <c r="J7" s="6"/>
      <c r="K7" s="9">
        <f ca="1">SUMIF(F24:G513,"Publishing/Membership Fees",I24:I513)</f>
        <v>0</v>
      </c>
      <c r="L7" s="26">
        <f t="shared" ref="L7:L16" ca="1" si="1">K7-J7</f>
        <v>0</v>
      </c>
      <c r="M7" s="29"/>
    </row>
    <row r="8" spans="1:13" x14ac:dyDescent="0.2">
      <c r="A8" s="64"/>
      <c r="B8" s="63" t="s">
        <v>7</v>
      </c>
      <c r="C8" s="62"/>
      <c r="D8" s="9">
        <f>SUMIF(A24:A261,"Milton",I24:I261)</f>
        <v>0</v>
      </c>
      <c r="E8" s="8">
        <f t="shared" si="0"/>
        <v>0</v>
      </c>
      <c r="F8" s="66"/>
      <c r="G8" s="51"/>
      <c r="I8" s="27" t="s">
        <v>25</v>
      </c>
      <c r="J8" s="6"/>
      <c r="K8" s="9">
        <f ca="1">SUMIF(F24:G514,"Conference/Travel",I24:I514)</f>
        <v>4635.5733333333328</v>
      </c>
      <c r="L8" s="26">
        <f t="shared" ca="1" si="1"/>
        <v>4635.5733333333328</v>
      </c>
      <c r="M8" s="29"/>
    </row>
    <row r="9" spans="1:13" x14ac:dyDescent="0.2">
      <c r="A9" s="64">
        <v>42978</v>
      </c>
      <c r="B9" s="63" t="s">
        <v>8</v>
      </c>
      <c r="C9" s="62"/>
      <c r="D9" s="9">
        <f>SUMIF(A24:A261,"Ludwig",I24:I261)</f>
        <v>0</v>
      </c>
      <c r="E9" s="8">
        <f t="shared" si="0"/>
        <v>0</v>
      </c>
      <c r="F9" s="66"/>
      <c r="G9" s="51"/>
      <c r="I9" s="27" t="s">
        <v>29</v>
      </c>
      <c r="J9" s="6"/>
      <c r="K9" s="9">
        <f ca="1">SUMIF(F24:G515,"Misc./General",I24:I515)</f>
        <v>13228.56</v>
      </c>
      <c r="L9" s="26">
        <f t="shared" ca="1" si="1"/>
        <v>13228.56</v>
      </c>
      <c r="M9" s="29"/>
    </row>
    <row r="10" spans="1:13" x14ac:dyDescent="0.2">
      <c r="A10" s="64"/>
      <c r="B10" s="63" t="s">
        <v>34</v>
      </c>
      <c r="C10" s="62">
        <v>1200000</v>
      </c>
      <c r="D10" s="9">
        <f>SUMIF(A24:A261,"Startup",I24:I261)</f>
        <v>208384.6033333333</v>
      </c>
      <c r="E10" s="8">
        <f t="shared" si="0"/>
        <v>-991615.39666666673</v>
      </c>
      <c r="F10" s="66"/>
      <c r="G10" s="52">
        <v>9090011815</v>
      </c>
      <c r="I10" s="27" t="s">
        <v>23</v>
      </c>
      <c r="J10" s="6"/>
      <c r="K10" s="9">
        <f ca="1">SUMIF(F24:G516,"Animals",I24:I516)</f>
        <v>0</v>
      </c>
      <c r="L10" s="26">
        <f t="shared" ca="1" si="1"/>
        <v>0</v>
      </c>
      <c r="M10" s="29"/>
    </row>
    <row r="11" spans="1:13" x14ac:dyDescent="0.2">
      <c r="A11" s="64"/>
      <c r="B11" s="63" t="s">
        <v>9</v>
      </c>
      <c r="C11" s="62">
        <v>0</v>
      </c>
      <c r="D11" s="9">
        <v>0</v>
      </c>
      <c r="E11" s="8">
        <f t="shared" si="0"/>
        <v>0</v>
      </c>
      <c r="F11" s="66"/>
      <c r="G11" s="51"/>
      <c r="I11" s="27" t="s">
        <v>24</v>
      </c>
      <c r="J11" s="6"/>
      <c r="K11" s="9">
        <f ca="1">SUMIF(F24:G517,"Animals - Per Diem",I24:I517)</f>
        <v>0</v>
      </c>
      <c r="L11" s="26">
        <f t="shared" ca="1" si="1"/>
        <v>0</v>
      </c>
      <c r="M11" s="29"/>
    </row>
    <row r="12" spans="1:13" x14ac:dyDescent="0.2">
      <c r="A12" s="64"/>
      <c r="B12" s="63" t="s">
        <v>9</v>
      </c>
      <c r="C12" s="62">
        <v>0</v>
      </c>
      <c r="D12" s="9">
        <v>0</v>
      </c>
      <c r="E12" s="8">
        <f t="shared" si="0"/>
        <v>0</v>
      </c>
      <c r="F12" s="66"/>
      <c r="G12" s="51"/>
      <c r="I12" s="27" t="s">
        <v>19</v>
      </c>
      <c r="J12" s="6"/>
      <c r="K12" s="9">
        <f ca="1">SUMIF(F23:G518,"Surgery",I23:I518)</f>
        <v>23431.77</v>
      </c>
      <c r="L12" s="26">
        <f t="shared" ca="1" si="1"/>
        <v>23431.77</v>
      </c>
      <c r="M12" s="29"/>
    </row>
    <row r="13" spans="1:13" x14ac:dyDescent="0.2">
      <c r="A13" s="61"/>
      <c r="B13" s="5"/>
      <c r="C13" s="10"/>
      <c r="D13" s="10"/>
      <c r="E13" s="8"/>
      <c r="F13" s="66"/>
      <c r="I13" s="27" t="s">
        <v>30</v>
      </c>
      <c r="J13" s="6"/>
      <c r="K13" s="9">
        <f ca="1">SUMIF(F24:G519,"Behavior/Opto Equipment",I24:I519)</f>
        <v>70335.06</v>
      </c>
      <c r="L13" s="26">
        <f t="shared" ca="1" si="1"/>
        <v>70335.06</v>
      </c>
      <c r="M13" s="29"/>
    </row>
    <row r="14" spans="1:13" x14ac:dyDescent="0.2">
      <c r="B14" s="11" t="s">
        <v>10</v>
      </c>
      <c r="C14" s="12">
        <f>SUM(C6:C12)</f>
        <v>1275988</v>
      </c>
      <c r="D14" s="12">
        <f>SUM(D6:D12)</f>
        <v>209585.6933333333</v>
      </c>
      <c r="E14" s="13"/>
      <c r="F14" s="14"/>
      <c r="I14" s="27" t="s">
        <v>31</v>
      </c>
      <c r="J14" s="6"/>
      <c r="K14" s="9">
        <f ca="1">SUMIF(F23:G520,"Software/Computer",I23:I520)</f>
        <v>2063.33</v>
      </c>
      <c r="L14" s="26">
        <f t="shared" ca="1" si="1"/>
        <v>2063.33</v>
      </c>
      <c r="M14" s="29"/>
    </row>
    <row r="15" spans="1:13" x14ac:dyDescent="0.2">
      <c r="I15" s="27" t="s">
        <v>85</v>
      </c>
      <c r="J15" s="6"/>
      <c r="K15" s="9">
        <f ca="1">SUMIF(F24:G521,"Histology/Perfusion",I24:I521)</f>
        <v>14245.57</v>
      </c>
      <c r="L15" s="26">
        <f t="shared" ca="1" si="1"/>
        <v>14245.57</v>
      </c>
      <c r="M15" s="29"/>
    </row>
    <row r="16" spans="1:13" x14ac:dyDescent="0.2">
      <c r="B16" s="48"/>
      <c r="C16" s="48"/>
      <c r="I16" s="27" t="s">
        <v>32</v>
      </c>
      <c r="J16" s="6"/>
      <c r="K16" s="9">
        <f ca="1">SUMIF(F23:G522,"Imaging",I23:I522)</f>
        <v>75000</v>
      </c>
      <c r="L16" s="26">
        <f t="shared" ca="1" si="1"/>
        <v>75000</v>
      </c>
      <c r="M16" s="29"/>
    </row>
    <row r="17" spans="1:13" x14ac:dyDescent="0.2">
      <c r="B17" s="49"/>
      <c r="C17" s="50"/>
      <c r="I17" s="27" t="s">
        <v>33</v>
      </c>
      <c r="J17" s="6"/>
      <c r="K17" s="9">
        <f ca="1">SUMIF(F24:G523,"Overhead",I24:I523)</f>
        <v>0</v>
      </c>
      <c r="L17" s="26"/>
      <c r="M17" s="29"/>
    </row>
    <row r="18" spans="1:13" x14ac:dyDescent="0.2">
      <c r="I18" s="27"/>
      <c r="J18" s="28">
        <f>SUM(J6:J17)</f>
        <v>0</v>
      </c>
      <c r="K18" s="28">
        <f ca="1">SUM(K6:K17)</f>
        <v>209585.69333333333</v>
      </c>
      <c r="L18" s="26"/>
      <c r="M18" s="29"/>
    </row>
    <row r="19" spans="1:13" x14ac:dyDescent="0.2">
      <c r="C19" t="s">
        <v>130</v>
      </c>
    </row>
    <row r="23" spans="1:13" ht="19" x14ac:dyDescent="0.2">
      <c r="A23" s="30" t="s">
        <v>13</v>
      </c>
      <c r="B23" s="30" t="s">
        <v>35</v>
      </c>
      <c r="C23" s="30" t="s">
        <v>15</v>
      </c>
      <c r="D23" s="30" t="s">
        <v>14</v>
      </c>
      <c r="E23" s="30" t="s">
        <v>36</v>
      </c>
      <c r="F23" s="68" t="s">
        <v>16</v>
      </c>
      <c r="G23" s="68"/>
      <c r="H23" s="30" t="s">
        <v>28</v>
      </c>
      <c r="I23" s="30" t="s">
        <v>17</v>
      </c>
      <c r="J23" s="31" t="s">
        <v>18</v>
      </c>
      <c r="K23" s="42" t="s">
        <v>69</v>
      </c>
    </row>
    <row r="24" spans="1:13" x14ac:dyDescent="0.2">
      <c r="A24" s="15" t="s">
        <v>34</v>
      </c>
      <c r="B24" s="36" t="s">
        <v>37</v>
      </c>
      <c r="C24" s="39" t="s">
        <v>70</v>
      </c>
      <c r="D24" s="16">
        <v>42948</v>
      </c>
      <c r="E24" s="38" t="s">
        <v>58</v>
      </c>
      <c r="F24" s="67" t="s">
        <v>30</v>
      </c>
      <c r="G24" s="67"/>
      <c r="H24" s="18"/>
      <c r="I24" s="34">
        <v>1054</v>
      </c>
      <c r="J24" s="19">
        <f ca="1">IF(ISERROR(OFFSET(J24,-1,0,1,1)+H24-I24),H24-I24,OFFSET(J24,-1,0,1,1)+H24-I24)</f>
        <v>-1054</v>
      </c>
      <c r="K24" s="32" t="s">
        <v>80</v>
      </c>
    </row>
    <row r="25" spans="1:13" x14ac:dyDescent="0.2">
      <c r="A25" s="15" t="s">
        <v>34</v>
      </c>
      <c r="B25" s="36" t="s">
        <v>38</v>
      </c>
      <c r="C25" s="39" t="s">
        <v>70</v>
      </c>
      <c r="D25" s="16">
        <v>42948</v>
      </c>
      <c r="E25" s="38" t="s">
        <v>59</v>
      </c>
      <c r="F25" s="67" t="s">
        <v>30</v>
      </c>
      <c r="G25" s="67"/>
      <c r="H25" s="15"/>
      <c r="I25" s="34">
        <v>326</v>
      </c>
      <c r="J25" s="19">
        <f t="shared" ref="J25:J68" ca="1" si="2">IF(ISERROR(OFFSET(J25,-1,0,1,1)+H25-I25),H25-I25,OFFSET(J25,-1,0,1,1)+H25-I25)</f>
        <v>-1380</v>
      </c>
      <c r="K25" s="32" t="s">
        <v>80</v>
      </c>
    </row>
    <row r="26" spans="1:13" s="59" customFormat="1" x14ac:dyDescent="0.2">
      <c r="A26" s="56" t="s">
        <v>34</v>
      </c>
      <c r="B26" s="36" t="s">
        <v>39</v>
      </c>
      <c r="C26" s="39" t="s">
        <v>71</v>
      </c>
      <c r="D26" s="57">
        <v>42948</v>
      </c>
      <c r="E26" s="39" t="s">
        <v>60</v>
      </c>
      <c r="F26" s="69" t="s">
        <v>29</v>
      </c>
      <c r="G26" s="69"/>
      <c r="H26" s="56"/>
      <c r="I26" s="35">
        <v>99</v>
      </c>
      <c r="J26" s="19">
        <f t="shared" ca="1" si="2"/>
        <v>-1479</v>
      </c>
      <c r="K26" s="58" t="s">
        <v>80</v>
      </c>
    </row>
    <row r="27" spans="1:13" x14ac:dyDescent="0.2">
      <c r="A27" s="15" t="s">
        <v>34</v>
      </c>
      <c r="B27" s="36" t="s">
        <v>40</v>
      </c>
      <c r="C27" s="39" t="s">
        <v>73</v>
      </c>
      <c r="D27" s="16">
        <v>42948</v>
      </c>
      <c r="E27" s="39" t="s">
        <v>61</v>
      </c>
      <c r="F27" s="67" t="s">
        <v>19</v>
      </c>
      <c r="G27" s="67"/>
      <c r="H27" s="15"/>
      <c r="I27" s="35">
        <f>28.25*6</f>
        <v>169.5</v>
      </c>
      <c r="J27" s="19">
        <f t="shared" ca="1" si="2"/>
        <v>-1648.5</v>
      </c>
      <c r="K27" s="47" t="s">
        <v>80</v>
      </c>
    </row>
    <row r="28" spans="1:13" x14ac:dyDescent="0.2">
      <c r="A28" s="15" t="s">
        <v>34</v>
      </c>
      <c r="B28" s="36" t="s">
        <v>41</v>
      </c>
      <c r="C28" s="39" t="s">
        <v>74</v>
      </c>
      <c r="D28" s="16">
        <v>42948</v>
      </c>
      <c r="E28" s="39" t="s">
        <v>62</v>
      </c>
      <c r="F28" s="67" t="s">
        <v>19</v>
      </c>
      <c r="G28" s="67"/>
      <c r="H28" s="15"/>
      <c r="I28" s="35">
        <f>6*6</f>
        <v>36</v>
      </c>
      <c r="J28" s="19">
        <f t="shared" ca="1" si="2"/>
        <v>-1684.5</v>
      </c>
      <c r="K28" s="47" t="s">
        <v>80</v>
      </c>
    </row>
    <row r="29" spans="1:13" x14ac:dyDescent="0.2">
      <c r="A29" s="15" t="s">
        <v>34</v>
      </c>
      <c r="B29" s="36" t="s">
        <v>42</v>
      </c>
      <c r="C29" s="39" t="s">
        <v>72</v>
      </c>
      <c r="D29" s="16">
        <v>42948</v>
      </c>
      <c r="E29" s="39"/>
      <c r="F29" s="67" t="s">
        <v>19</v>
      </c>
      <c r="G29" s="67"/>
      <c r="H29" s="15"/>
      <c r="I29" s="35">
        <f>4.39*6</f>
        <v>26.339999999999996</v>
      </c>
      <c r="J29" s="19">
        <f t="shared" ca="1" si="2"/>
        <v>-1710.84</v>
      </c>
      <c r="K29" s="33" t="s">
        <v>80</v>
      </c>
    </row>
    <row r="30" spans="1:13" x14ac:dyDescent="0.2">
      <c r="A30" s="15" t="s">
        <v>34</v>
      </c>
      <c r="B30" s="37" t="s">
        <v>43</v>
      </c>
      <c r="C30" s="39" t="s">
        <v>72</v>
      </c>
      <c r="D30" s="16">
        <v>42948</v>
      </c>
      <c r="E30" s="38"/>
      <c r="F30" s="67" t="s">
        <v>19</v>
      </c>
      <c r="G30" s="67"/>
      <c r="H30" s="15"/>
      <c r="I30" s="35">
        <f>12.24*8</f>
        <v>97.92</v>
      </c>
      <c r="J30" s="19">
        <f t="shared" ca="1" si="2"/>
        <v>-1808.76</v>
      </c>
      <c r="K30" s="33" t="s">
        <v>80</v>
      </c>
    </row>
    <row r="31" spans="1:13" x14ac:dyDescent="0.2">
      <c r="A31" s="15" t="s">
        <v>34</v>
      </c>
      <c r="B31" s="36" t="s">
        <v>44</v>
      </c>
      <c r="C31" s="38" t="s">
        <v>105</v>
      </c>
      <c r="D31" s="16">
        <v>42948</v>
      </c>
      <c r="E31" s="39" t="s">
        <v>63</v>
      </c>
      <c r="F31" s="67" t="s">
        <v>85</v>
      </c>
      <c r="G31" s="67"/>
      <c r="H31" s="15"/>
      <c r="I31" s="35">
        <v>75</v>
      </c>
      <c r="J31" s="19">
        <f ca="1">IF(ISERROR(OFFSET(J31,-1,0,1,1)+H31-I31),H31-I31,OFFSET(J31,-1,0,1,1)+H31-I31)</f>
        <v>-1883.76</v>
      </c>
      <c r="K31" s="32" t="s">
        <v>80</v>
      </c>
    </row>
    <row r="32" spans="1:13" x14ac:dyDescent="0.2">
      <c r="A32" s="15" t="s">
        <v>34</v>
      </c>
      <c r="B32" s="36" t="s">
        <v>68</v>
      </c>
      <c r="C32" s="39" t="s">
        <v>72</v>
      </c>
      <c r="D32" s="16">
        <v>42948</v>
      </c>
      <c r="E32" s="39"/>
      <c r="F32" s="67" t="s">
        <v>29</v>
      </c>
      <c r="G32" s="67"/>
      <c r="H32" s="15"/>
      <c r="I32" s="35">
        <v>96.6</v>
      </c>
      <c r="J32" s="19">
        <f t="shared" ca="1" si="2"/>
        <v>-1980.36</v>
      </c>
      <c r="K32" s="53" t="s">
        <v>80</v>
      </c>
    </row>
    <row r="33" spans="1:11" x14ac:dyDescent="0.2">
      <c r="A33" s="15" t="s">
        <v>34</v>
      </c>
      <c r="B33" s="37" t="s">
        <v>45</v>
      </c>
      <c r="C33" s="39" t="s">
        <v>72</v>
      </c>
      <c r="D33" s="16">
        <v>42948</v>
      </c>
      <c r="E33" s="39"/>
      <c r="F33" s="67" t="s">
        <v>30</v>
      </c>
      <c r="G33" s="67"/>
      <c r="H33" s="15"/>
      <c r="I33" s="34">
        <f>179.99*3</f>
        <v>539.97</v>
      </c>
      <c r="J33" s="19">
        <f t="shared" ca="1" si="2"/>
        <v>-2520.33</v>
      </c>
      <c r="K33" s="47" t="s">
        <v>80</v>
      </c>
    </row>
    <row r="34" spans="1:11" x14ac:dyDescent="0.2">
      <c r="A34" s="15" t="s">
        <v>34</v>
      </c>
      <c r="B34" s="36" t="s">
        <v>46</v>
      </c>
      <c r="C34" s="39" t="s">
        <v>76</v>
      </c>
      <c r="D34" s="16">
        <v>42948</v>
      </c>
      <c r="E34" s="39" t="s">
        <v>64</v>
      </c>
      <c r="F34" s="67" t="s">
        <v>19</v>
      </c>
      <c r="G34" s="67"/>
      <c r="H34" s="15"/>
      <c r="I34" s="35">
        <f>12.99*4</f>
        <v>51.96</v>
      </c>
      <c r="J34" s="19">
        <f t="shared" ca="1" si="2"/>
        <v>-2572.29</v>
      </c>
      <c r="K34" s="32" t="s">
        <v>80</v>
      </c>
    </row>
    <row r="35" spans="1:11" x14ac:dyDescent="0.2">
      <c r="A35" s="15" t="s">
        <v>34</v>
      </c>
      <c r="B35" s="36" t="s">
        <v>47</v>
      </c>
      <c r="C35" s="39" t="s">
        <v>72</v>
      </c>
      <c r="D35" s="16">
        <v>42948</v>
      </c>
      <c r="E35" s="39"/>
      <c r="F35" s="67" t="s">
        <v>19</v>
      </c>
      <c r="G35" s="67"/>
      <c r="H35" s="15"/>
      <c r="I35" s="35">
        <f>(49.95+4.59)*2</f>
        <v>109.08000000000001</v>
      </c>
      <c r="J35" s="19">
        <f t="shared" ca="1" si="2"/>
        <v>-2681.37</v>
      </c>
      <c r="K35" s="33" t="s">
        <v>80</v>
      </c>
    </row>
    <row r="36" spans="1:11" x14ac:dyDescent="0.2">
      <c r="A36" s="15" t="s">
        <v>34</v>
      </c>
      <c r="B36" s="36" t="s">
        <v>48</v>
      </c>
      <c r="C36" s="39" t="s">
        <v>72</v>
      </c>
      <c r="D36" s="16">
        <v>42948</v>
      </c>
      <c r="E36" s="39" t="s">
        <v>65</v>
      </c>
      <c r="F36" s="67" t="s">
        <v>19</v>
      </c>
      <c r="G36" s="67"/>
      <c r="H36" s="15"/>
      <c r="I36" s="35">
        <f>(79.95+4.59)*2</f>
        <v>169.08</v>
      </c>
      <c r="J36" s="19">
        <f t="shared" ca="1" si="2"/>
        <v>-2850.45</v>
      </c>
      <c r="K36" s="33" t="s">
        <v>80</v>
      </c>
    </row>
    <row r="37" spans="1:11" x14ac:dyDescent="0.2">
      <c r="A37" s="15" t="s">
        <v>34</v>
      </c>
      <c r="B37" s="36" t="s">
        <v>49</v>
      </c>
      <c r="C37" s="39" t="s">
        <v>76</v>
      </c>
      <c r="D37" s="16">
        <v>42948</v>
      </c>
      <c r="E37" s="39" t="s">
        <v>66</v>
      </c>
      <c r="F37" s="67" t="s">
        <v>19</v>
      </c>
      <c r="G37" s="67"/>
      <c r="H37" s="15"/>
      <c r="I37" s="35">
        <f>9.99*3</f>
        <v>29.97</v>
      </c>
      <c r="J37" s="19">
        <f t="shared" ca="1" si="2"/>
        <v>-2880.4199999999996</v>
      </c>
      <c r="K37" s="32" t="s">
        <v>80</v>
      </c>
    </row>
    <row r="38" spans="1:11" x14ac:dyDescent="0.2">
      <c r="A38" s="15" t="s">
        <v>34</v>
      </c>
      <c r="B38" s="36" t="s">
        <v>50</v>
      </c>
      <c r="C38" s="39" t="s">
        <v>76</v>
      </c>
      <c r="D38" s="16">
        <v>42948</v>
      </c>
      <c r="E38" s="39"/>
      <c r="F38" s="67" t="s">
        <v>19</v>
      </c>
      <c r="G38" s="67"/>
      <c r="H38" s="15"/>
      <c r="I38" s="35">
        <v>14.34</v>
      </c>
      <c r="J38" s="19">
        <f t="shared" ca="1" si="2"/>
        <v>-2894.7599999999998</v>
      </c>
      <c r="K38" s="32" t="s">
        <v>80</v>
      </c>
    </row>
    <row r="39" spans="1:11" x14ac:dyDescent="0.2">
      <c r="A39" s="15" t="s">
        <v>34</v>
      </c>
      <c r="B39" s="36" t="s">
        <v>51</v>
      </c>
      <c r="C39" s="39" t="s">
        <v>77</v>
      </c>
      <c r="D39" s="16">
        <v>42948</v>
      </c>
      <c r="E39" s="39">
        <v>50600</v>
      </c>
      <c r="F39" s="67" t="s">
        <v>19</v>
      </c>
      <c r="G39" s="67"/>
      <c r="H39" s="15"/>
      <c r="I39" s="35">
        <f>19.5*2</f>
        <v>39</v>
      </c>
      <c r="J39" s="19">
        <f t="shared" ca="1" si="2"/>
        <v>-2933.7599999999998</v>
      </c>
      <c r="K39" s="32" t="s">
        <v>80</v>
      </c>
    </row>
    <row r="40" spans="1:11" ht="32" x14ac:dyDescent="0.2">
      <c r="A40" s="15" t="s">
        <v>34</v>
      </c>
      <c r="B40" s="37" t="s">
        <v>52</v>
      </c>
      <c r="C40" s="39" t="s">
        <v>78</v>
      </c>
      <c r="D40" s="16">
        <v>42962</v>
      </c>
      <c r="E40" s="39" t="s">
        <v>67</v>
      </c>
      <c r="F40" s="67" t="s">
        <v>19</v>
      </c>
      <c r="G40" s="67"/>
      <c r="H40" s="15"/>
      <c r="I40" s="35">
        <f>(165*2)+10</f>
        <v>340</v>
      </c>
      <c r="J40" s="19">
        <f ca="1">IF(ISERROR(OFFSET(J40,-1,0,1,1)+H40-I40),H40-I40,OFFSET(J40,-1,0,1,1)+H40-I40)</f>
        <v>-3273.7599999999998</v>
      </c>
      <c r="K40" s="32" t="s">
        <v>80</v>
      </c>
    </row>
    <row r="41" spans="1:11" x14ac:dyDescent="0.2">
      <c r="A41" s="15" t="s">
        <v>34</v>
      </c>
      <c r="B41" s="36" t="s">
        <v>53</v>
      </c>
      <c r="C41" s="39" t="s">
        <v>76</v>
      </c>
      <c r="D41" s="16">
        <v>42948</v>
      </c>
      <c r="E41" s="39"/>
      <c r="F41" s="67" t="s">
        <v>19</v>
      </c>
      <c r="G41" s="67"/>
      <c r="H41" s="15"/>
      <c r="I41" s="35">
        <f>6.82*4</f>
        <v>27.28</v>
      </c>
      <c r="J41" s="19">
        <f ca="1">IF(ISERROR(OFFSET(J41,-1,0,1,1)+H41-I41),H41-I41,OFFSET(J41,-1,0,1,1)+H41-I41)</f>
        <v>-3301.04</v>
      </c>
      <c r="K41" s="32" t="s">
        <v>80</v>
      </c>
    </row>
    <row r="42" spans="1:11" x14ac:dyDescent="0.2">
      <c r="A42" s="15" t="s">
        <v>34</v>
      </c>
      <c r="B42" s="36" t="s">
        <v>54</v>
      </c>
      <c r="C42" s="39" t="s">
        <v>76</v>
      </c>
      <c r="D42" s="16">
        <v>42948</v>
      </c>
      <c r="E42" s="39"/>
      <c r="F42" s="67" t="s">
        <v>85</v>
      </c>
      <c r="G42" s="67"/>
      <c r="H42" s="15"/>
      <c r="I42" s="35">
        <v>25.95</v>
      </c>
      <c r="J42" s="19">
        <f t="shared" ca="1" si="2"/>
        <v>-3326.99</v>
      </c>
      <c r="K42" s="32" t="s">
        <v>80</v>
      </c>
    </row>
    <row r="43" spans="1:11" x14ac:dyDescent="0.2">
      <c r="A43" s="15" t="s">
        <v>34</v>
      </c>
      <c r="B43" s="36" t="s">
        <v>55</v>
      </c>
      <c r="C43" s="39" t="s">
        <v>79</v>
      </c>
      <c r="D43" s="16">
        <v>42948</v>
      </c>
      <c r="E43" s="39">
        <v>15250061</v>
      </c>
      <c r="F43" s="67" t="s">
        <v>19</v>
      </c>
      <c r="G43" s="67"/>
      <c r="H43" s="15"/>
      <c r="I43" s="35">
        <v>16.3</v>
      </c>
      <c r="J43" s="19">
        <f t="shared" ca="1" si="2"/>
        <v>-3343.29</v>
      </c>
      <c r="K43" s="32" t="s">
        <v>80</v>
      </c>
    </row>
    <row r="44" spans="1:11" x14ac:dyDescent="0.2">
      <c r="A44" s="15" t="s">
        <v>34</v>
      </c>
      <c r="B44" s="36" t="s">
        <v>56</v>
      </c>
      <c r="C44" s="39" t="s">
        <v>76</v>
      </c>
      <c r="D44" s="16">
        <v>42948</v>
      </c>
      <c r="E44" s="39"/>
      <c r="F44" s="67" t="s">
        <v>29</v>
      </c>
      <c r="G44" s="67"/>
      <c r="H44" s="15"/>
      <c r="I44" s="35">
        <v>5</v>
      </c>
      <c r="J44" s="19">
        <f t="shared" ca="1" si="2"/>
        <v>-3348.29</v>
      </c>
      <c r="K44" s="32" t="s">
        <v>80</v>
      </c>
    </row>
    <row r="45" spans="1:11" x14ac:dyDescent="0.2">
      <c r="A45" s="15" t="s">
        <v>34</v>
      </c>
      <c r="B45" s="36" t="s">
        <v>57</v>
      </c>
      <c r="C45" s="39" t="s">
        <v>76</v>
      </c>
      <c r="D45" s="16">
        <v>42948</v>
      </c>
      <c r="E45" s="39"/>
      <c r="F45" s="67" t="s">
        <v>29</v>
      </c>
      <c r="G45" s="67"/>
      <c r="H45" s="15"/>
      <c r="I45" s="35">
        <v>11.98</v>
      </c>
      <c r="J45" s="19">
        <f t="shared" ca="1" si="2"/>
        <v>-3360.27</v>
      </c>
      <c r="K45" s="32" t="s">
        <v>80</v>
      </c>
    </row>
    <row r="46" spans="1:11" x14ac:dyDescent="0.2">
      <c r="A46" s="15" t="s">
        <v>34</v>
      </c>
      <c r="B46" s="15" t="s">
        <v>81</v>
      </c>
      <c r="C46" s="44" t="s">
        <v>72</v>
      </c>
      <c r="D46" s="16">
        <v>42948</v>
      </c>
      <c r="E46" s="17"/>
      <c r="F46" s="67" t="s">
        <v>85</v>
      </c>
      <c r="G46" s="67"/>
      <c r="H46" s="15"/>
      <c r="I46" s="45">
        <v>175</v>
      </c>
      <c r="J46" s="19">
        <f t="shared" ca="1" si="2"/>
        <v>-3535.27</v>
      </c>
      <c r="K46" s="47" t="s">
        <v>80</v>
      </c>
    </row>
    <row r="47" spans="1:11" x14ac:dyDescent="0.2">
      <c r="A47" s="15" t="s">
        <v>34</v>
      </c>
      <c r="B47" s="15" t="s">
        <v>82</v>
      </c>
      <c r="C47" s="15" t="s">
        <v>72</v>
      </c>
      <c r="D47" s="16">
        <v>42948</v>
      </c>
      <c r="E47" s="17"/>
      <c r="F47" s="67" t="s">
        <v>29</v>
      </c>
      <c r="G47" s="67"/>
      <c r="H47" s="15"/>
      <c r="I47" s="45">
        <f>75.99*2</f>
        <v>151.97999999999999</v>
      </c>
      <c r="J47" s="19">
        <f t="shared" ca="1" si="2"/>
        <v>-3687.25</v>
      </c>
      <c r="K47" s="53" t="s">
        <v>80</v>
      </c>
    </row>
    <row r="48" spans="1:11" x14ac:dyDescent="0.2">
      <c r="A48" s="15" t="s">
        <v>34</v>
      </c>
      <c r="B48" s="15" t="s">
        <v>84</v>
      </c>
      <c r="C48" s="44" t="s">
        <v>83</v>
      </c>
      <c r="D48" s="16">
        <v>42948</v>
      </c>
      <c r="E48" s="17"/>
      <c r="F48" s="67" t="s">
        <v>30</v>
      </c>
      <c r="G48" s="67"/>
      <c r="H48" s="15"/>
      <c r="I48" s="45">
        <v>44517</v>
      </c>
      <c r="J48" s="19">
        <f ca="1">IF(ISERROR(OFFSET(J48,-1,0,1,1)+H48-I48),H48-I48,OFFSET(J48,-1,0,1,1)+H48-I48)</f>
        <v>-48204.25</v>
      </c>
      <c r="K48" s="32"/>
    </row>
    <row r="49" spans="1:11" x14ac:dyDescent="0.2">
      <c r="A49" s="15" t="s">
        <v>34</v>
      </c>
      <c r="B49" s="15" t="s">
        <v>87</v>
      </c>
      <c r="C49" s="15" t="s">
        <v>86</v>
      </c>
      <c r="D49" s="16">
        <v>42948</v>
      </c>
      <c r="E49" s="17" t="s">
        <v>88</v>
      </c>
      <c r="F49" s="67" t="s">
        <v>85</v>
      </c>
      <c r="G49" s="67"/>
      <c r="H49" s="15"/>
      <c r="I49" s="45">
        <v>13837</v>
      </c>
      <c r="J49" s="19">
        <f t="shared" ca="1" si="2"/>
        <v>-62041.25</v>
      </c>
      <c r="K49" s="54" t="s">
        <v>80</v>
      </c>
    </row>
    <row r="50" spans="1:11" x14ac:dyDescent="0.2">
      <c r="A50" s="15" t="s">
        <v>34</v>
      </c>
      <c r="B50" s="15" t="s">
        <v>90</v>
      </c>
      <c r="C50" s="15" t="s">
        <v>89</v>
      </c>
      <c r="D50" s="16">
        <v>42948</v>
      </c>
      <c r="E50" s="17"/>
      <c r="F50" s="67" t="s">
        <v>30</v>
      </c>
      <c r="G50" s="67"/>
      <c r="H50" s="15"/>
      <c r="I50" s="45">
        <v>23840</v>
      </c>
      <c r="J50" s="19">
        <f t="shared" ca="1" si="2"/>
        <v>-85881.25</v>
      </c>
      <c r="K50" s="32"/>
    </row>
    <row r="51" spans="1:11" x14ac:dyDescent="0.2">
      <c r="A51" s="15" t="s">
        <v>34</v>
      </c>
      <c r="B51" s="15" t="s">
        <v>92</v>
      </c>
      <c r="C51" s="15" t="s">
        <v>91</v>
      </c>
      <c r="D51" s="16">
        <v>42948</v>
      </c>
      <c r="E51" s="17" t="s">
        <v>93</v>
      </c>
      <c r="F51" s="67" t="s">
        <v>32</v>
      </c>
      <c r="G51" s="67"/>
      <c r="H51" s="15"/>
      <c r="I51" s="45">
        <v>75000</v>
      </c>
      <c r="J51" s="19">
        <f ca="1">IF(ISERROR(OFFSET(J51,-1,0,1,1)+H51-I51),H51-I51,OFFSET(J51,-1,0,1,1)+H51-I51)</f>
        <v>-160881.25</v>
      </c>
      <c r="K51" s="32"/>
    </row>
    <row r="52" spans="1:11" x14ac:dyDescent="0.2">
      <c r="A52" s="15" t="s">
        <v>34</v>
      </c>
      <c r="B52" s="15" t="s">
        <v>96</v>
      </c>
      <c r="C52" s="15" t="s">
        <v>95</v>
      </c>
      <c r="D52" s="16">
        <v>42948</v>
      </c>
      <c r="E52" s="17"/>
      <c r="F52" s="67" t="s">
        <v>19</v>
      </c>
      <c r="G52" s="67"/>
      <c r="H52" s="15"/>
      <c r="I52" s="45">
        <v>22305</v>
      </c>
      <c r="J52" s="19">
        <f t="shared" ca="1" si="2"/>
        <v>-183186.25</v>
      </c>
      <c r="K52" s="32"/>
    </row>
    <row r="53" spans="1:11" x14ac:dyDescent="0.2">
      <c r="A53" s="15" t="s">
        <v>34</v>
      </c>
      <c r="B53" s="15" t="s">
        <v>98</v>
      </c>
      <c r="C53" s="15" t="s">
        <v>75</v>
      </c>
      <c r="D53" s="16">
        <v>42948</v>
      </c>
      <c r="E53" s="17" t="s">
        <v>97</v>
      </c>
      <c r="F53" s="67" t="s">
        <v>85</v>
      </c>
      <c r="G53" s="67"/>
      <c r="H53" s="15"/>
      <c r="I53" s="45">
        <v>69.239999999999995</v>
      </c>
      <c r="J53" s="19">
        <f t="shared" ca="1" si="2"/>
        <v>-183255.49</v>
      </c>
      <c r="K53" s="55" t="s">
        <v>80</v>
      </c>
    </row>
    <row r="54" spans="1:11" x14ac:dyDescent="0.2">
      <c r="A54" s="15" t="s">
        <v>34</v>
      </c>
      <c r="B54" s="15" t="s">
        <v>100</v>
      </c>
      <c r="C54" s="15" t="s">
        <v>101</v>
      </c>
      <c r="D54" s="16">
        <v>42948</v>
      </c>
      <c r="E54" s="17"/>
      <c r="F54" s="67" t="s">
        <v>102</v>
      </c>
      <c r="G54" s="67"/>
      <c r="H54" s="15"/>
      <c r="I54" s="45">
        <v>12044</v>
      </c>
      <c r="J54" s="19">
        <f t="shared" ca="1" si="2"/>
        <v>-195299.49</v>
      </c>
      <c r="K54" s="32"/>
    </row>
    <row r="55" spans="1:11" x14ac:dyDescent="0.2">
      <c r="A55" s="15" t="s">
        <v>34</v>
      </c>
      <c r="B55" s="15" t="s">
        <v>103</v>
      </c>
      <c r="C55" s="15" t="s">
        <v>71</v>
      </c>
      <c r="D55" s="16">
        <v>42941</v>
      </c>
      <c r="E55" s="17" t="s">
        <v>104</v>
      </c>
      <c r="F55" s="67" t="s">
        <v>31</v>
      </c>
      <c r="G55" s="67"/>
      <c r="H55" s="15"/>
      <c r="I55" s="45">
        <f>66.99*3</f>
        <v>200.96999999999997</v>
      </c>
      <c r="J55" s="19">
        <f t="shared" ca="1" si="2"/>
        <v>-195500.46</v>
      </c>
      <c r="K55" s="54" t="s">
        <v>80</v>
      </c>
    </row>
    <row r="56" spans="1:11" ht="32" x14ac:dyDescent="0.2">
      <c r="A56" s="15" t="s">
        <v>34</v>
      </c>
      <c r="B56" s="60" t="s">
        <v>113</v>
      </c>
      <c r="C56" s="15" t="s">
        <v>120</v>
      </c>
      <c r="D56" s="16">
        <v>42969</v>
      </c>
      <c r="E56" s="17" t="s">
        <v>106</v>
      </c>
      <c r="F56" s="67" t="s">
        <v>29</v>
      </c>
      <c r="G56" s="67"/>
      <c r="H56" s="15"/>
      <c r="I56" s="45">
        <f>130*2</f>
        <v>260</v>
      </c>
      <c r="J56" s="19">
        <f t="shared" ca="1" si="2"/>
        <v>-195760.46</v>
      </c>
      <c r="K56" s="32"/>
    </row>
    <row r="57" spans="1:11" ht="32" x14ac:dyDescent="0.2">
      <c r="A57" s="15" t="s">
        <v>34</v>
      </c>
      <c r="B57" s="60" t="s">
        <v>114</v>
      </c>
      <c r="C57" s="15" t="s">
        <v>120</v>
      </c>
      <c r="D57" s="16">
        <v>42969</v>
      </c>
      <c r="E57" s="17" t="s">
        <v>107</v>
      </c>
      <c r="F57" s="67" t="s">
        <v>29</v>
      </c>
      <c r="G57" s="67"/>
      <c r="H57" s="15"/>
      <c r="I57" s="45">
        <v>130</v>
      </c>
      <c r="J57" s="19">
        <f t="shared" ca="1" si="2"/>
        <v>-195890.46</v>
      </c>
      <c r="K57" s="32"/>
    </row>
    <row r="58" spans="1:11" ht="32" x14ac:dyDescent="0.2">
      <c r="A58" s="15" t="s">
        <v>34</v>
      </c>
      <c r="B58" s="60" t="s">
        <v>115</v>
      </c>
      <c r="C58" s="15" t="s">
        <v>120</v>
      </c>
      <c r="D58" s="16">
        <v>42969</v>
      </c>
      <c r="E58" s="17" t="s">
        <v>108</v>
      </c>
      <c r="F58" s="67" t="s">
        <v>29</v>
      </c>
      <c r="G58" s="67"/>
      <c r="H58" s="15"/>
      <c r="I58" s="45">
        <v>130</v>
      </c>
      <c r="J58" s="19">
        <f t="shared" ca="1" si="2"/>
        <v>-196020.46</v>
      </c>
      <c r="K58" s="32"/>
    </row>
    <row r="59" spans="1:11" ht="32" x14ac:dyDescent="0.2">
      <c r="A59" s="15" t="s">
        <v>34</v>
      </c>
      <c r="B59" s="60" t="s">
        <v>116</v>
      </c>
      <c r="C59" s="15" t="s">
        <v>120</v>
      </c>
      <c r="D59" s="16">
        <v>42969</v>
      </c>
      <c r="E59" s="17" t="s">
        <v>109</v>
      </c>
      <c r="F59" s="67" t="s">
        <v>29</v>
      </c>
      <c r="G59" s="67"/>
      <c r="H59" s="15"/>
      <c r="I59" s="45">
        <f>60*2</f>
        <v>120</v>
      </c>
      <c r="J59" s="19">
        <f t="shared" ca="1" si="2"/>
        <v>-196140.46</v>
      </c>
      <c r="K59" s="32"/>
    </row>
    <row r="60" spans="1:11" ht="32" x14ac:dyDescent="0.2">
      <c r="A60" s="15" t="s">
        <v>34</v>
      </c>
      <c r="B60" s="60" t="s">
        <v>117</v>
      </c>
      <c r="C60" s="15" t="s">
        <v>120</v>
      </c>
      <c r="D60" s="16">
        <v>42969</v>
      </c>
      <c r="E60" s="17" t="s">
        <v>110</v>
      </c>
      <c r="F60" s="67" t="s">
        <v>29</v>
      </c>
      <c r="G60" s="67"/>
      <c r="H60" s="15"/>
      <c r="I60" s="45">
        <f>60*2</f>
        <v>120</v>
      </c>
      <c r="J60" s="19">
        <f t="shared" ca="1" si="2"/>
        <v>-196260.46</v>
      </c>
      <c r="K60" s="32"/>
    </row>
    <row r="61" spans="1:11" ht="32" x14ac:dyDescent="0.2">
      <c r="A61" s="15" t="s">
        <v>34</v>
      </c>
      <c r="B61" s="60" t="s">
        <v>118</v>
      </c>
      <c r="C61" s="15" t="s">
        <v>120</v>
      </c>
      <c r="D61" s="16">
        <v>42969</v>
      </c>
      <c r="E61" s="17" t="s">
        <v>111</v>
      </c>
      <c r="F61" s="67" t="s">
        <v>29</v>
      </c>
      <c r="G61" s="67"/>
      <c r="H61" s="15"/>
      <c r="I61" s="45">
        <f>60</f>
        <v>60</v>
      </c>
      <c r="J61" s="19">
        <f t="shared" ca="1" si="2"/>
        <v>-196320.46</v>
      </c>
      <c r="K61" s="32"/>
    </row>
    <row r="62" spans="1:11" ht="32" x14ac:dyDescent="0.2">
      <c r="A62" s="15" t="s">
        <v>34</v>
      </c>
      <c r="B62" s="60" t="s">
        <v>119</v>
      </c>
      <c r="C62" s="15" t="s">
        <v>120</v>
      </c>
      <c r="D62" s="16">
        <v>42969</v>
      </c>
      <c r="E62" s="17" t="s">
        <v>112</v>
      </c>
      <c r="F62" s="67" t="s">
        <v>85</v>
      </c>
      <c r="G62" s="67"/>
      <c r="H62" s="15"/>
      <c r="I62" s="45">
        <v>63.38</v>
      </c>
      <c r="J62" s="19">
        <f t="shared" ca="1" si="2"/>
        <v>-196383.84</v>
      </c>
      <c r="K62" s="32"/>
    </row>
    <row r="63" spans="1:11" x14ac:dyDescent="0.2">
      <c r="A63" s="15" t="s">
        <v>34</v>
      </c>
      <c r="B63" s="15" t="s">
        <v>121</v>
      </c>
      <c r="C63" s="15" t="s">
        <v>122</v>
      </c>
      <c r="D63" s="16">
        <v>42983</v>
      </c>
      <c r="E63" s="17"/>
      <c r="F63" s="67" t="s">
        <v>22</v>
      </c>
      <c r="G63" s="67"/>
      <c r="H63" s="15"/>
      <c r="I63" s="45">
        <v>833.33</v>
      </c>
      <c r="J63" s="19">
        <f t="shared" ca="1" si="2"/>
        <v>-197217.16999999998</v>
      </c>
      <c r="K63" s="32"/>
    </row>
    <row r="64" spans="1:11" x14ac:dyDescent="0.2">
      <c r="A64" s="15" t="s">
        <v>34</v>
      </c>
      <c r="B64" s="15" t="s">
        <v>123</v>
      </c>
      <c r="C64" s="15" t="s">
        <v>122</v>
      </c>
      <c r="D64" s="16">
        <v>42954</v>
      </c>
      <c r="E64" s="17"/>
      <c r="F64" s="67" t="s">
        <v>22</v>
      </c>
      <c r="G64" s="67"/>
      <c r="H64" s="15"/>
      <c r="I64" s="45">
        <v>5812.5</v>
      </c>
      <c r="J64" s="19">
        <f t="shared" ca="1" si="2"/>
        <v>-203029.66999999998</v>
      </c>
      <c r="K64" s="32"/>
    </row>
    <row r="65" spans="1:11" x14ac:dyDescent="0.2">
      <c r="A65" s="15" t="s">
        <v>5</v>
      </c>
      <c r="B65" s="15" t="s">
        <v>124</v>
      </c>
      <c r="C65" s="15" t="s">
        <v>125</v>
      </c>
      <c r="D65" s="16">
        <v>42970</v>
      </c>
      <c r="E65" s="17"/>
      <c r="F65" s="67" t="s">
        <v>25</v>
      </c>
      <c r="G65" s="67"/>
      <c r="H65" s="15"/>
      <c r="I65" s="45">
        <v>1143</v>
      </c>
      <c r="J65" s="19">
        <f t="shared" ca="1" si="2"/>
        <v>-204172.66999999998</v>
      </c>
      <c r="K65" s="32"/>
    </row>
    <row r="66" spans="1:11" x14ac:dyDescent="0.2">
      <c r="A66" s="15" t="s">
        <v>34</v>
      </c>
      <c r="B66" s="15" t="s">
        <v>126</v>
      </c>
      <c r="C66" s="15" t="s">
        <v>122</v>
      </c>
      <c r="D66" s="16">
        <v>42970</v>
      </c>
      <c r="E66" s="17"/>
      <c r="F66" s="67" t="s">
        <v>32</v>
      </c>
      <c r="G66" s="67"/>
      <c r="H66" s="15"/>
      <c r="I66" s="45"/>
      <c r="J66" s="19">
        <f t="shared" ca="1" si="2"/>
        <v>-204172.66999999998</v>
      </c>
      <c r="K66" s="32"/>
    </row>
    <row r="67" spans="1:11" x14ac:dyDescent="0.2">
      <c r="A67" s="15" t="s">
        <v>34</v>
      </c>
      <c r="B67" s="60" t="s">
        <v>135</v>
      </c>
      <c r="C67" s="15" t="s">
        <v>127</v>
      </c>
      <c r="D67" s="16">
        <v>42970</v>
      </c>
      <c r="E67" s="17"/>
      <c r="F67" s="67" t="s">
        <v>25</v>
      </c>
      <c r="G67" s="67"/>
      <c r="H67" s="15"/>
      <c r="I67" s="45">
        <v>300.47000000000003</v>
      </c>
      <c r="J67" s="19">
        <f t="shared" ca="1" si="2"/>
        <v>-204473.13999999998</v>
      </c>
      <c r="K67" s="32"/>
    </row>
    <row r="68" spans="1:11" ht="32" x14ac:dyDescent="0.2">
      <c r="A68" s="15" t="s">
        <v>34</v>
      </c>
      <c r="B68" s="60" t="s">
        <v>128</v>
      </c>
      <c r="C68" s="15" t="s">
        <v>127</v>
      </c>
      <c r="D68" s="16">
        <v>42970</v>
      </c>
      <c r="E68" s="17"/>
      <c r="F68" s="67" t="s">
        <v>25</v>
      </c>
      <c r="G68" s="67"/>
      <c r="H68" s="15"/>
      <c r="I68" s="45">
        <v>1047.26</v>
      </c>
      <c r="J68" s="19">
        <f t="shared" ca="1" si="2"/>
        <v>-205520.4</v>
      </c>
      <c r="K68" s="32"/>
    </row>
    <row r="69" spans="1:11" x14ac:dyDescent="0.2">
      <c r="A69" s="15" t="s">
        <v>34</v>
      </c>
      <c r="B69" s="15" t="s">
        <v>131</v>
      </c>
      <c r="C69" s="15" t="s">
        <v>132</v>
      </c>
      <c r="D69" s="16">
        <v>42971</v>
      </c>
      <c r="E69" s="17"/>
      <c r="F69" s="67" t="s">
        <v>25</v>
      </c>
      <c r="G69" s="67"/>
      <c r="H69" s="15">
        <v>1000</v>
      </c>
      <c r="I69" s="45"/>
      <c r="J69" s="19">
        <f t="shared" ref="J69:J132" ca="1" si="3">IF(ISERROR(OFFSET(J69,-1,0,1,1)+H69-I69),H69-I69,OFFSET(J69,-1,0,1,1)+H69-I69)</f>
        <v>-204520.4</v>
      </c>
      <c r="K69" s="32"/>
    </row>
    <row r="70" spans="1:11" x14ac:dyDescent="0.2">
      <c r="A70" s="15" t="s">
        <v>34</v>
      </c>
      <c r="B70" s="15" t="s">
        <v>133</v>
      </c>
      <c r="C70" s="15" t="s">
        <v>134</v>
      </c>
      <c r="D70" s="16">
        <v>42975</v>
      </c>
      <c r="E70" s="17"/>
      <c r="F70" s="67" t="s">
        <v>25</v>
      </c>
      <c r="G70" s="67"/>
      <c r="H70" s="15">
        <v>500</v>
      </c>
      <c r="I70" s="45"/>
      <c r="J70" s="19">
        <f t="shared" ca="1" si="3"/>
        <v>-204020.4</v>
      </c>
      <c r="K70" s="32"/>
    </row>
    <row r="71" spans="1:11" x14ac:dyDescent="0.2">
      <c r="A71" s="15" t="s">
        <v>34</v>
      </c>
      <c r="B71" s="15" t="s">
        <v>136</v>
      </c>
      <c r="C71" s="15" t="s">
        <v>127</v>
      </c>
      <c r="D71" s="16">
        <v>42975</v>
      </c>
      <c r="E71" s="17"/>
      <c r="F71" s="67" t="s">
        <v>25</v>
      </c>
      <c r="G71" s="67"/>
      <c r="H71" s="15"/>
      <c r="I71" s="45">
        <f>1275.86*(2/3)</f>
        <v>850.57333333333327</v>
      </c>
      <c r="J71" s="19">
        <f t="shared" ca="1" si="3"/>
        <v>-204870.97333333333</v>
      </c>
      <c r="K71" s="32"/>
    </row>
    <row r="72" spans="1:11" x14ac:dyDescent="0.2">
      <c r="A72" s="15" t="s">
        <v>34</v>
      </c>
      <c r="B72" s="15" t="s">
        <v>137</v>
      </c>
      <c r="C72" s="15" t="s">
        <v>143</v>
      </c>
      <c r="D72" s="16">
        <v>42975</v>
      </c>
      <c r="E72" s="17"/>
      <c r="F72" s="67" t="s">
        <v>25</v>
      </c>
      <c r="G72" s="67"/>
      <c r="H72" s="15"/>
      <c r="I72" s="45">
        <v>174.44</v>
      </c>
      <c r="J72" s="19">
        <f t="shared" ca="1" si="3"/>
        <v>-205045.41333333333</v>
      </c>
      <c r="K72" s="32"/>
    </row>
    <row r="73" spans="1:11" x14ac:dyDescent="0.2">
      <c r="A73" s="15" t="s">
        <v>34</v>
      </c>
      <c r="B73" s="15" t="s">
        <v>138</v>
      </c>
      <c r="C73" s="15" t="s">
        <v>143</v>
      </c>
      <c r="D73" s="16">
        <v>42975</v>
      </c>
      <c r="E73" s="17"/>
      <c r="F73" s="67" t="s">
        <v>25</v>
      </c>
      <c r="G73" s="67"/>
      <c r="H73" s="15"/>
      <c r="I73" s="45">
        <v>183.4</v>
      </c>
      <c r="J73" s="19">
        <f t="shared" ca="1" si="3"/>
        <v>-205228.81333333332</v>
      </c>
      <c r="K73" s="32"/>
    </row>
    <row r="74" spans="1:11" x14ac:dyDescent="0.2">
      <c r="A74" s="15" t="s">
        <v>34</v>
      </c>
      <c r="B74" s="15" t="s">
        <v>142</v>
      </c>
      <c r="C74" s="15" t="s">
        <v>143</v>
      </c>
      <c r="D74" s="16">
        <v>42975</v>
      </c>
      <c r="E74" s="17"/>
      <c r="F74" s="67" t="s">
        <v>25</v>
      </c>
      <c r="G74" s="67"/>
      <c r="H74" s="15"/>
      <c r="I74" s="45">
        <v>348.22</v>
      </c>
      <c r="J74" s="19">
        <f t="shared" ca="1" si="3"/>
        <v>-205577.03333333333</v>
      </c>
      <c r="K74" s="32"/>
    </row>
    <row r="75" spans="1:11" x14ac:dyDescent="0.2">
      <c r="A75" s="15" t="s">
        <v>34</v>
      </c>
      <c r="B75" s="15" t="s">
        <v>139</v>
      </c>
      <c r="C75" s="15" t="s">
        <v>143</v>
      </c>
      <c r="D75" s="16">
        <v>42975</v>
      </c>
      <c r="E75" s="17"/>
      <c r="F75" s="67" t="s">
        <v>25</v>
      </c>
      <c r="G75" s="67"/>
      <c r="H75" s="15"/>
      <c r="I75" s="45">
        <v>221.41</v>
      </c>
      <c r="J75" s="19">
        <f t="shared" ca="1" si="3"/>
        <v>-205798.44333333333</v>
      </c>
      <c r="K75" s="32"/>
    </row>
    <row r="76" spans="1:11" x14ac:dyDescent="0.2">
      <c r="A76" s="15" t="s">
        <v>34</v>
      </c>
      <c r="B76" s="15" t="s">
        <v>140</v>
      </c>
      <c r="C76" s="15" t="s">
        <v>143</v>
      </c>
      <c r="D76" s="16">
        <v>42975</v>
      </c>
      <c r="E76" s="17"/>
      <c r="F76" s="67" t="s">
        <v>25</v>
      </c>
      <c r="G76" s="67"/>
      <c r="H76" s="15"/>
      <c r="I76" s="45">
        <v>183.4</v>
      </c>
      <c r="J76" s="19">
        <f t="shared" ca="1" si="3"/>
        <v>-205981.84333333332</v>
      </c>
      <c r="K76" s="32"/>
    </row>
    <row r="77" spans="1:11" x14ac:dyDescent="0.2">
      <c r="A77" s="15" t="s">
        <v>34</v>
      </c>
      <c r="B77" s="15" t="s">
        <v>141</v>
      </c>
      <c r="C77" s="15" t="s">
        <v>143</v>
      </c>
      <c r="D77" s="16">
        <v>42975</v>
      </c>
      <c r="E77" s="17"/>
      <c r="F77" s="67" t="s">
        <v>25</v>
      </c>
      <c r="G77" s="67"/>
      <c r="H77" s="15"/>
      <c r="I77" s="45">
        <v>183.4</v>
      </c>
      <c r="J77" s="19">
        <f t="shared" ca="1" si="3"/>
        <v>-206165.24333333332</v>
      </c>
      <c r="K77" s="32"/>
    </row>
    <row r="78" spans="1:11" x14ac:dyDescent="0.2">
      <c r="A78" s="65" t="s">
        <v>34</v>
      </c>
      <c r="B78" s="15" t="s">
        <v>144</v>
      </c>
      <c r="C78" s="15" t="s">
        <v>78</v>
      </c>
      <c r="D78" s="16">
        <v>42976</v>
      </c>
      <c r="E78" s="17"/>
      <c r="F78" s="67" t="s">
        <v>25</v>
      </c>
      <c r="G78" s="67"/>
      <c r="H78" s="15">
        <v>1000</v>
      </c>
      <c r="I78" s="45"/>
      <c r="J78" s="19">
        <f t="shared" ca="1" si="3"/>
        <v>-205165.24333333332</v>
      </c>
      <c r="K78" s="32"/>
    </row>
    <row r="79" spans="1:11" x14ac:dyDescent="0.2">
      <c r="A79" s="15" t="s">
        <v>34</v>
      </c>
      <c r="B79" s="15" t="s">
        <v>145</v>
      </c>
      <c r="C79" s="15" t="s">
        <v>146</v>
      </c>
      <c r="D79" s="16">
        <v>42976</v>
      </c>
      <c r="E79" s="17"/>
      <c r="F79" s="67" t="s">
        <v>31</v>
      </c>
      <c r="G79" s="67"/>
      <c r="H79" s="15"/>
      <c r="I79" s="45">
        <v>1862.36</v>
      </c>
      <c r="J79" s="19">
        <f t="shared" ca="1" si="3"/>
        <v>-207027.6033333333</v>
      </c>
      <c r="K79" s="32"/>
    </row>
    <row r="80" spans="1:11" x14ac:dyDescent="0.2">
      <c r="A80" s="15" t="s">
        <v>34</v>
      </c>
      <c r="B80" s="15" t="s">
        <v>147</v>
      </c>
      <c r="C80" s="15" t="s">
        <v>127</v>
      </c>
      <c r="D80" s="16">
        <v>42976</v>
      </c>
      <c r="E80" s="17"/>
      <c r="F80" s="67" t="s">
        <v>25</v>
      </c>
      <c r="G80" s="67"/>
      <c r="H80" s="15"/>
      <c r="I80" s="45"/>
      <c r="J80" s="19">
        <f t="shared" ca="1" si="3"/>
        <v>-207027.6033333333</v>
      </c>
      <c r="K80" s="32"/>
    </row>
    <row r="81" spans="1:11" x14ac:dyDescent="0.2">
      <c r="A81" s="15" t="s">
        <v>5</v>
      </c>
      <c r="B81" s="15" t="s">
        <v>148</v>
      </c>
      <c r="C81" s="15" t="s">
        <v>149</v>
      </c>
      <c r="D81" s="16">
        <v>42978</v>
      </c>
      <c r="E81" s="17"/>
      <c r="F81" s="67" t="s">
        <v>30</v>
      </c>
      <c r="G81" s="67"/>
      <c r="H81" s="15"/>
      <c r="I81" s="45">
        <v>58.09</v>
      </c>
      <c r="J81" s="19">
        <f t="shared" ca="1" si="3"/>
        <v>-207085.6933333333</v>
      </c>
      <c r="K81" s="32"/>
    </row>
    <row r="82" spans="1:11" x14ac:dyDescent="0.2">
      <c r="A82" s="15"/>
      <c r="B82" s="15"/>
      <c r="C82" s="15"/>
      <c r="D82" s="15"/>
      <c r="E82" s="17"/>
      <c r="F82" s="67"/>
      <c r="G82" s="67"/>
      <c r="H82" s="15"/>
      <c r="I82" s="45"/>
      <c r="J82" s="19">
        <f t="shared" ca="1" si="3"/>
        <v>-207085.6933333333</v>
      </c>
      <c r="K82" s="32"/>
    </row>
    <row r="83" spans="1:11" x14ac:dyDescent="0.2">
      <c r="A83" s="15"/>
      <c r="B83" s="15"/>
      <c r="C83" s="15"/>
      <c r="D83" s="15"/>
      <c r="E83" s="17"/>
      <c r="F83" s="67"/>
      <c r="G83" s="67"/>
      <c r="H83" s="15"/>
      <c r="I83" s="45"/>
      <c r="J83" s="19">
        <f t="shared" ca="1" si="3"/>
        <v>-207085.6933333333</v>
      </c>
      <c r="K83" s="32"/>
    </row>
    <row r="84" spans="1:11" x14ac:dyDescent="0.2">
      <c r="A84" s="15"/>
      <c r="B84" s="15"/>
      <c r="C84" s="15"/>
      <c r="D84" s="15"/>
      <c r="E84" s="17"/>
      <c r="F84" s="67"/>
      <c r="G84" s="67"/>
      <c r="H84" s="15"/>
      <c r="I84" s="45"/>
      <c r="J84" s="19">
        <f t="shared" ca="1" si="3"/>
        <v>-207085.6933333333</v>
      </c>
      <c r="K84" s="32"/>
    </row>
    <row r="85" spans="1:11" x14ac:dyDescent="0.2">
      <c r="A85" s="15"/>
      <c r="B85" s="15"/>
      <c r="C85" s="15"/>
      <c r="D85" s="15"/>
      <c r="E85" s="17"/>
      <c r="F85" s="67"/>
      <c r="G85" s="67"/>
      <c r="H85" s="15"/>
      <c r="I85" s="45"/>
      <c r="J85" s="19">
        <f t="shared" ca="1" si="3"/>
        <v>-207085.6933333333</v>
      </c>
      <c r="K85" s="32"/>
    </row>
    <row r="86" spans="1:11" x14ac:dyDescent="0.2">
      <c r="A86" s="15"/>
      <c r="B86" s="15"/>
      <c r="C86" s="15"/>
      <c r="D86" s="15"/>
      <c r="E86" s="17"/>
      <c r="F86" s="67"/>
      <c r="G86" s="67"/>
      <c r="H86" s="15"/>
      <c r="I86" s="45"/>
      <c r="J86" s="19">
        <f t="shared" ca="1" si="3"/>
        <v>-207085.6933333333</v>
      </c>
      <c r="K86" s="32"/>
    </row>
    <row r="87" spans="1:11" x14ac:dyDescent="0.2">
      <c r="A87" s="15"/>
      <c r="B87" s="15"/>
      <c r="C87" s="15"/>
      <c r="D87" s="15"/>
      <c r="E87" s="17"/>
      <c r="F87" s="67"/>
      <c r="G87" s="67"/>
      <c r="H87" s="15"/>
      <c r="I87" s="45"/>
      <c r="J87" s="19">
        <f t="shared" ca="1" si="3"/>
        <v>-207085.6933333333</v>
      </c>
      <c r="K87" s="32"/>
    </row>
    <row r="88" spans="1:11" x14ac:dyDescent="0.2">
      <c r="A88" s="15"/>
      <c r="B88" s="15"/>
      <c r="C88" s="15"/>
      <c r="D88" s="15"/>
      <c r="E88" s="17"/>
      <c r="F88" s="67"/>
      <c r="G88" s="67"/>
      <c r="H88" s="15"/>
      <c r="I88" s="45"/>
      <c r="J88" s="19">
        <f t="shared" ca="1" si="3"/>
        <v>-207085.6933333333</v>
      </c>
      <c r="K88" s="32"/>
    </row>
    <row r="89" spans="1:11" x14ac:dyDescent="0.2">
      <c r="A89" s="15"/>
      <c r="B89" s="15"/>
      <c r="C89" s="15"/>
      <c r="D89" s="15"/>
      <c r="E89" s="17"/>
      <c r="F89" s="67"/>
      <c r="G89" s="67"/>
      <c r="H89" s="15"/>
      <c r="I89" s="45"/>
      <c r="J89" s="19">
        <f t="shared" ca="1" si="3"/>
        <v>-207085.6933333333</v>
      </c>
      <c r="K89" s="32"/>
    </row>
    <row r="90" spans="1:11" x14ac:dyDescent="0.2">
      <c r="A90" s="15"/>
      <c r="B90" s="15"/>
      <c r="C90" s="15"/>
      <c r="D90" s="15"/>
      <c r="E90" s="17"/>
      <c r="F90" s="67"/>
      <c r="G90" s="67"/>
      <c r="H90" s="15"/>
      <c r="I90" s="45"/>
      <c r="J90" s="19">
        <f t="shared" ca="1" si="3"/>
        <v>-207085.6933333333</v>
      </c>
      <c r="K90" s="32"/>
    </row>
    <row r="91" spans="1:11" x14ac:dyDescent="0.2">
      <c r="A91" s="15"/>
      <c r="B91" s="15"/>
      <c r="C91" s="15"/>
      <c r="D91" s="15"/>
      <c r="E91" s="17"/>
      <c r="F91" s="67"/>
      <c r="G91" s="67"/>
      <c r="H91" s="15"/>
      <c r="I91" s="45"/>
      <c r="J91" s="19">
        <f t="shared" ca="1" si="3"/>
        <v>-207085.6933333333</v>
      </c>
      <c r="K91" s="32"/>
    </row>
    <row r="92" spans="1:11" x14ac:dyDescent="0.2">
      <c r="A92" s="15"/>
      <c r="B92" s="15"/>
      <c r="C92" s="15"/>
      <c r="D92" s="15"/>
      <c r="E92" s="17"/>
      <c r="F92" s="67"/>
      <c r="G92" s="67"/>
      <c r="H92" s="15"/>
      <c r="I92" s="45"/>
      <c r="J92" s="19">
        <f t="shared" ca="1" si="3"/>
        <v>-207085.6933333333</v>
      </c>
      <c r="K92" s="32"/>
    </row>
    <row r="93" spans="1:11" x14ac:dyDescent="0.2">
      <c r="A93" s="15"/>
      <c r="B93" s="15"/>
      <c r="C93" s="15"/>
      <c r="D93" s="15"/>
      <c r="E93" s="17"/>
      <c r="F93" s="67"/>
      <c r="G93" s="67"/>
      <c r="H93" s="15"/>
      <c r="I93" s="45"/>
      <c r="J93" s="19">
        <f t="shared" ca="1" si="3"/>
        <v>-207085.6933333333</v>
      </c>
      <c r="K93" s="32"/>
    </row>
    <row r="94" spans="1:11" x14ac:dyDescent="0.2">
      <c r="A94" s="15"/>
      <c r="B94" s="15"/>
      <c r="C94" s="15"/>
      <c r="D94" s="15"/>
      <c r="E94" s="17"/>
      <c r="F94" s="67"/>
      <c r="G94" s="67"/>
      <c r="H94" s="15"/>
      <c r="I94" s="45"/>
      <c r="J94" s="19">
        <f t="shared" ca="1" si="3"/>
        <v>-207085.6933333333</v>
      </c>
      <c r="K94" s="32"/>
    </row>
    <row r="95" spans="1:11" x14ac:dyDescent="0.2">
      <c r="A95" s="15"/>
      <c r="B95" s="15"/>
      <c r="C95" s="15"/>
      <c r="D95" s="15"/>
      <c r="E95" s="17"/>
      <c r="F95" s="67"/>
      <c r="G95" s="67"/>
      <c r="H95" s="15"/>
      <c r="I95" s="45"/>
      <c r="J95" s="19">
        <f t="shared" ca="1" si="3"/>
        <v>-207085.6933333333</v>
      </c>
      <c r="K95" s="32"/>
    </row>
    <row r="96" spans="1:11" x14ac:dyDescent="0.2">
      <c r="A96" s="15"/>
      <c r="B96" s="15"/>
      <c r="C96" s="15"/>
      <c r="D96" s="15"/>
      <c r="E96" s="17"/>
      <c r="F96" s="67"/>
      <c r="G96" s="67"/>
      <c r="H96" s="15"/>
      <c r="I96" s="45"/>
      <c r="J96" s="19">
        <f t="shared" ca="1" si="3"/>
        <v>-207085.6933333333</v>
      </c>
      <c r="K96" s="32"/>
    </row>
    <row r="97" spans="1:11" x14ac:dyDescent="0.2">
      <c r="A97" s="15"/>
      <c r="B97" s="15"/>
      <c r="C97" s="15"/>
      <c r="D97" s="15"/>
      <c r="E97" s="17"/>
      <c r="F97" s="67"/>
      <c r="G97" s="67"/>
      <c r="H97" s="15"/>
      <c r="I97" s="45"/>
      <c r="J97" s="19">
        <f t="shared" ca="1" si="3"/>
        <v>-207085.6933333333</v>
      </c>
      <c r="K97" s="32"/>
    </row>
    <row r="98" spans="1:11" x14ac:dyDescent="0.2">
      <c r="A98" s="15"/>
      <c r="B98" s="15"/>
      <c r="C98" s="15"/>
      <c r="D98" s="15"/>
      <c r="E98" s="17"/>
      <c r="F98" s="67"/>
      <c r="G98" s="67"/>
      <c r="H98" s="15"/>
      <c r="I98" s="45"/>
      <c r="J98" s="19">
        <f t="shared" ca="1" si="3"/>
        <v>-207085.6933333333</v>
      </c>
      <c r="K98" s="32"/>
    </row>
    <row r="99" spans="1:11" x14ac:dyDescent="0.2">
      <c r="A99" s="15"/>
      <c r="B99" s="15"/>
      <c r="C99" s="15"/>
      <c r="D99" s="15"/>
      <c r="E99" s="17"/>
      <c r="F99" s="67"/>
      <c r="G99" s="67"/>
      <c r="H99" s="15"/>
      <c r="I99" s="45"/>
      <c r="J99" s="19">
        <f t="shared" ca="1" si="3"/>
        <v>-207085.6933333333</v>
      </c>
      <c r="K99" s="32"/>
    </row>
    <row r="100" spans="1:11" x14ac:dyDescent="0.2">
      <c r="A100" s="15"/>
      <c r="B100" s="15"/>
      <c r="C100" s="15"/>
      <c r="D100" s="15"/>
      <c r="E100" s="17"/>
      <c r="F100" s="67"/>
      <c r="G100" s="67"/>
      <c r="H100" s="15"/>
      <c r="I100" s="45"/>
      <c r="J100" s="19">
        <f t="shared" ca="1" si="3"/>
        <v>-207085.6933333333</v>
      </c>
      <c r="K100" s="32"/>
    </row>
    <row r="101" spans="1:11" x14ac:dyDescent="0.2">
      <c r="A101" s="15"/>
      <c r="B101" s="15"/>
      <c r="C101" s="15"/>
      <c r="D101" s="15"/>
      <c r="E101" s="17"/>
      <c r="F101" s="67"/>
      <c r="G101" s="67"/>
      <c r="H101" s="15"/>
      <c r="I101" s="45"/>
      <c r="J101" s="19">
        <f t="shared" ca="1" si="3"/>
        <v>-207085.6933333333</v>
      </c>
      <c r="K101" s="32"/>
    </row>
    <row r="102" spans="1:11" x14ac:dyDescent="0.2">
      <c r="A102" s="15"/>
      <c r="B102" s="15"/>
      <c r="C102" s="15"/>
      <c r="D102" s="15"/>
      <c r="E102" s="17"/>
      <c r="F102" s="67"/>
      <c r="G102" s="67"/>
      <c r="H102" s="15"/>
      <c r="I102" s="45"/>
      <c r="J102" s="19">
        <f t="shared" ca="1" si="3"/>
        <v>-207085.6933333333</v>
      </c>
      <c r="K102" s="32"/>
    </row>
    <row r="103" spans="1:11" x14ac:dyDescent="0.2">
      <c r="A103" s="15"/>
      <c r="B103" s="15"/>
      <c r="C103" s="15"/>
      <c r="D103" s="15"/>
      <c r="E103" s="17"/>
      <c r="F103" s="67"/>
      <c r="G103" s="67"/>
      <c r="H103" s="15"/>
      <c r="I103" s="45"/>
      <c r="J103" s="19">
        <f t="shared" ca="1" si="3"/>
        <v>-207085.6933333333</v>
      </c>
      <c r="K103" s="32"/>
    </row>
    <row r="104" spans="1:11" x14ac:dyDescent="0.2">
      <c r="A104" s="15"/>
      <c r="B104" s="15"/>
      <c r="C104" s="15"/>
      <c r="D104" s="15"/>
      <c r="E104" s="17"/>
      <c r="F104" s="67"/>
      <c r="G104" s="67"/>
      <c r="H104" s="15"/>
      <c r="I104" s="45"/>
      <c r="J104" s="19">
        <f t="shared" ca="1" si="3"/>
        <v>-207085.6933333333</v>
      </c>
      <c r="K104" s="32"/>
    </row>
    <row r="105" spans="1:11" x14ac:dyDescent="0.2">
      <c r="A105" s="15"/>
      <c r="B105" s="15"/>
      <c r="C105" s="15"/>
      <c r="D105" s="15"/>
      <c r="E105" s="17"/>
      <c r="F105" s="67"/>
      <c r="G105" s="67"/>
      <c r="H105" s="15"/>
      <c r="I105" s="45"/>
      <c r="J105" s="19">
        <f t="shared" ca="1" si="3"/>
        <v>-207085.6933333333</v>
      </c>
      <c r="K105" s="32"/>
    </row>
    <row r="106" spans="1:11" x14ac:dyDescent="0.2">
      <c r="A106" s="15"/>
      <c r="B106" s="15"/>
      <c r="C106" s="15"/>
      <c r="D106" s="15"/>
      <c r="E106" s="17"/>
      <c r="F106" s="67"/>
      <c r="G106" s="67"/>
      <c r="H106" s="15"/>
      <c r="I106" s="45"/>
      <c r="J106" s="19">
        <f t="shared" ca="1" si="3"/>
        <v>-207085.6933333333</v>
      </c>
      <c r="K106" s="32"/>
    </row>
    <row r="107" spans="1:11" x14ac:dyDescent="0.2">
      <c r="A107" s="15"/>
      <c r="B107" s="15"/>
      <c r="C107" s="15"/>
      <c r="D107" s="15"/>
      <c r="E107" s="17"/>
      <c r="F107" s="67"/>
      <c r="G107" s="67"/>
      <c r="H107" s="15"/>
      <c r="I107" s="45"/>
      <c r="J107" s="19">
        <f t="shared" ca="1" si="3"/>
        <v>-207085.6933333333</v>
      </c>
      <c r="K107" s="32"/>
    </row>
    <row r="108" spans="1:11" x14ac:dyDescent="0.2">
      <c r="A108" s="15"/>
      <c r="B108" s="15"/>
      <c r="C108" s="15"/>
      <c r="D108" s="15"/>
      <c r="E108" s="17"/>
      <c r="F108" s="67"/>
      <c r="G108" s="67"/>
      <c r="H108" s="15"/>
      <c r="I108" s="45"/>
      <c r="J108" s="19">
        <f t="shared" ca="1" si="3"/>
        <v>-207085.6933333333</v>
      </c>
      <c r="K108" s="32"/>
    </row>
    <row r="109" spans="1:11" x14ac:dyDescent="0.2">
      <c r="A109" s="15"/>
      <c r="B109" s="15"/>
      <c r="C109" s="15"/>
      <c r="D109" s="15"/>
      <c r="E109" s="17"/>
      <c r="F109" s="67"/>
      <c r="G109" s="67"/>
      <c r="H109" s="15"/>
      <c r="I109" s="45"/>
      <c r="J109" s="19">
        <f t="shared" ca="1" si="3"/>
        <v>-207085.6933333333</v>
      </c>
      <c r="K109" s="32"/>
    </row>
    <row r="110" spans="1:11" x14ac:dyDescent="0.2">
      <c r="A110" s="15"/>
      <c r="B110" s="15"/>
      <c r="C110" s="15"/>
      <c r="D110" s="15"/>
      <c r="E110" s="17"/>
      <c r="F110" s="67"/>
      <c r="G110" s="67"/>
      <c r="H110" s="15"/>
      <c r="I110" s="45"/>
      <c r="J110" s="19">
        <f t="shared" ca="1" si="3"/>
        <v>-207085.6933333333</v>
      </c>
      <c r="K110" s="32"/>
    </row>
    <row r="111" spans="1:11" x14ac:dyDescent="0.2">
      <c r="A111" s="15"/>
      <c r="B111" s="15"/>
      <c r="C111" s="15"/>
      <c r="D111" s="15"/>
      <c r="E111" s="17"/>
      <c r="F111" s="67"/>
      <c r="G111" s="67"/>
      <c r="H111" s="15"/>
      <c r="I111" s="45"/>
      <c r="J111" s="19">
        <f t="shared" ca="1" si="3"/>
        <v>-207085.6933333333</v>
      </c>
      <c r="K111" s="32"/>
    </row>
    <row r="112" spans="1:11" x14ac:dyDescent="0.2">
      <c r="A112" s="15"/>
      <c r="B112" s="15"/>
      <c r="C112" s="15"/>
      <c r="D112" s="15"/>
      <c r="E112" s="17"/>
      <c r="F112" s="67"/>
      <c r="G112" s="67"/>
      <c r="H112" s="15"/>
      <c r="I112" s="45"/>
      <c r="J112" s="19">
        <f t="shared" ca="1" si="3"/>
        <v>-207085.6933333333</v>
      </c>
      <c r="K112" s="32"/>
    </row>
    <row r="113" spans="1:11" x14ac:dyDescent="0.2">
      <c r="A113" s="15"/>
      <c r="B113" s="15"/>
      <c r="C113" s="15"/>
      <c r="D113" s="15"/>
      <c r="E113" s="17"/>
      <c r="F113" s="67"/>
      <c r="G113" s="67"/>
      <c r="H113" s="15"/>
      <c r="I113" s="45"/>
      <c r="J113" s="19">
        <f t="shared" ca="1" si="3"/>
        <v>-207085.6933333333</v>
      </c>
      <c r="K113" s="32"/>
    </row>
    <row r="114" spans="1:11" x14ac:dyDescent="0.2">
      <c r="A114" s="15"/>
      <c r="B114" s="15"/>
      <c r="C114" s="15"/>
      <c r="D114" s="15"/>
      <c r="E114" s="17"/>
      <c r="F114" s="67"/>
      <c r="G114" s="67"/>
      <c r="H114" s="15"/>
      <c r="I114" s="45"/>
      <c r="J114" s="19">
        <f t="shared" ca="1" si="3"/>
        <v>-207085.6933333333</v>
      </c>
      <c r="K114" s="32"/>
    </row>
    <row r="115" spans="1:11" x14ac:dyDescent="0.2">
      <c r="A115" s="15"/>
      <c r="B115" s="15"/>
      <c r="C115" s="15"/>
      <c r="D115" s="15"/>
      <c r="E115" s="17"/>
      <c r="F115" s="67"/>
      <c r="G115" s="67"/>
      <c r="H115" s="15"/>
      <c r="I115" s="45"/>
      <c r="J115" s="19">
        <f t="shared" ca="1" si="3"/>
        <v>-207085.6933333333</v>
      </c>
      <c r="K115" s="32"/>
    </row>
    <row r="116" spans="1:11" x14ac:dyDescent="0.2">
      <c r="A116" s="15"/>
      <c r="B116" s="15"/>
      <c r="C116" s="15"/>
      <c r="D116" s="15"/>
      <c r="E116" s="17"/>
      <c r="F116" s="67"/>
      <c r="G116" s="67"/>
      <c r="H116" s="15"/>
      <c r="I116" s="45"/>
      <c r="J116" s="19">
        <f t="shared" ca="1" si="3"/>
        <v>-207085.6933333333</v>
      </c>
      <c r="K116" s="32"/>
    </row>
    <row r="117" spans="1:11" x14ac:dyDescent="0.2">
      <c r="A117" s="15"/>
      <c r="B117" s="15"/>
      <c r="C117" s="15"/>
      <c r="D117" s="15"/>
      <c r="E117" s="17"/>
      <c r="F117" s="67"/>
      <c r="G117" s="67"/>
      <c r="H117" s="15"/>
      <c r="I117" s="45"/>
      <c r="J117" s="19">
        <f t="shared" ca="1" si="3"/>
        <v>-207085.6933333333</v>
      </c>
      <c r="K117" s="32"/>
    </row>
    <row r="118" spans="1:11" x14ac:dyDescent="0.2">
      <c r="A118" s="15"/>
      <c r="B118" s="15"/>
      <c r="C118" s="15"/>
      <c r="D118" s="15"/>
      <c r="E118" s="17"/>
      <c r="F118" s="67"/>
      <c r="G118" s="67"/>
      <c r="H118" s="15"/>
      <c r="I118" s="45"/>
      <c r="J118" s="19">
        <f t="shared" ca="1" si="3"/>
        <v>-207085.6933333333</v>
      </c>
      <c r="K118" s="32"/>
    </row>
    <row r="119" spans="1:11" x14ac:dyDescent="0.2">
      <c r="A119" s="15"/>
      <c r="B119" s="15"/>
      <c r="C119" s="15"/>
      <c r="D119" s="15"/>
      <c r="E119" s="17"/>
      <c r="F119" s="67"/>
      <c r="G119" s="67"/>
      <c r="H119" s="15"/>
      <c r="I119" s="45"/>
      <c r="J119" s="19">
        <f t="shared" ca="1" si="3"/>
        <v>-207085.6933333333</v>
      </c>
      <c r="K119" s="32"/>
    </row>
    <row r="120" spans="1:11" x14ac:dyDescent="0.2">
      <c r="A120" s="15"/>
      <c r="B120" s="15"/>
      <c r="C120" s="15"/>
      <c r="D120" s="15"/>
      <c r="E120" s="17"/>
      <c r="F120" s="67"/>
      <c r="G120" s="67"/>
      <c r="H120" s="15"/>
      <c r="I120" s="45"/>
      <c r="J120" s="19">
        <f t="shared" ca="1" si="3"/>
        <v>-207085.6933333333</v>
      </c>
      <c r="K120" s="32"/>
    </row>
    <row r="121" spans="1:11" x14ac:dyDescent="0.2">
      <c r="A121" s="15"/>
      <c r="B121" s="15"/>
      <c r="C121" s="15"/>
      <c r="D121" s="15"/>
      <c r="E121" s="17"/>
      <c r="F121" s="67"/>
      <c r="G121" s="67"/>
      <c r="H121" s="15"/>
      <c r="I121" s="45"/>
      <c r="J121" s="19">
        <f t="shared" ca="1" si="3"/>
        <v>-207085.6933333333</v>
      </c>
      <c r="K121" s="32"/>
    </row>
    <row r="122" spans="1:11" x14ac:dyDescent="0.2">
      <c r="A122" s="15"/>
      <c r="B122" s="15"/>
      <c r="C122" s="15"/>
      <c r="D122" s="15"/>
      <c r="E122" s="17"/>
      <c r="F122" s="67"/>
      <c r="G122" s="67"/>
      <c r="H122" s="15"/>
      <c r="I122" s="45"/>
      <c r="J122" s="19">
        <f t="shared" ca="1" si="3"/>
        <v>-207085.6933333333</v>
      </c>
      <c r="K122" s="32"/>
    </row>
    <row r="123" spans="1:11" x14ac:dyDescent="0.2">
      <c r="A123" s="15"/>
      <c r="B123" s="15"/>
      <c r="C123" s="15"/>
      <c r="D123" s="15"/>
      <c r="E123" s="17"/>
      <c r="F123" s="67"/>
      <c r="G123" s="67"/>
      <c r="H123" s="15"/>
      <c r="I123" s="45"/>
      <c r="J123" s="19">
        <f t="shared" ca="1" si="3"/>
        <v>-207085.6933333333</v>
      </c>
      <c r="K123" s="32"/>
    </row>
    <row r="124" spans="1:11" x14ac:dyDescent="0.2">
      <c r="A124" s="15"/>
      <c r="B124" s="15"/>
      <c r="C124" s="15"/>
      <c r="D124" s="15"/>
      <c r="E124" s="17"/>
      <c r="F124" s="67"/>
      <c r="G124" s="67"/>
      <c r="H124" s="15"/>
      <c r="I124" s="45"/>
      <c r="J124" s="19">
        <f t="shared" ca="1" si="3"/>
        <v>-207085.6933333333</v>
      </c>
      <c r="K124" s="32"/>
    </row>
    <row r="125" spans="1:11" x14ac:dyDescent="0.2">
      <c r="A125" s="15"/>
      <c r="B125" s="15"/>
      <c r="C125" s="15"/>
      <c r="D125" s="15"/>
      <c r="E125" s="17"/>
      <c r="F125" s="67"/>
      <c r="G125" s="67"/>
      <c r="H125" s="15"/>
      <c r="I125" s="45"/>
      <c r="J125" s="19">
        <f t="shared" ca="1" si="3"/>
        <v>-207085.6933333333</v>
      </c>
      <c r="K125" s="32"/>
    </row>
    <row r="126" spans="1:11" x14ac:dyDescent="0.2">
      <c r="A126" s="15"/>
      <c r="B126" s="15"/>
      <c r="C126" s="15"/>
      <c r="D126" s="15"/>
      <c r="E126" s="17"/>
      <c r="F126" s="67"/>
      <c r="G126" s="67"/>
      <c r="H126" s="15"/>
      <c r="I126" s="45"/>
      <c r="J126" s="19">
        <f t="shared" ca="1" si="3"/>
        <v>-207085.6933333333</v>
      </c>
      <c r="K126" s="32"/>
    </row>
    <row r="127" spans="1:11" x14ac:dyDescent="0.2">
      <c r="A127" s="15"/>
      <c r="B127" s="15"/>
      <c r="C127" s="15"/>
      <c r="D127" s="15"/>
      <c r="E127" s="17"/>
      <c r="F127" s="67"/>
      <c r="G127" s="67"/>
      <c r="H127" s="15"/>
      <c r="I127" s="45"/>
      <c r="J127" s="19">
        <f t="shared" ca="1" si="3"/>
        <v>-207085.6933333333</v>
      </c>
      <c r="K127" s="32"/>
    </row>
    <row r="128" spans="1:11" x14ac:dyDescent="0.2">
      <c r="A128" s="15"/>
      <c r="B128" s="15"/>
      <c r="C128" s="15"/>
      <c r="D128" s="15"/>
      <c r="E128" s="17"/>
      <c r="F128" s="67"/>
      <c r="G128" s="67"/>
      <c r="H128" s="15"/>
      <c r="I128" s="45"/>
      <c r="J128" s="19">
        <f t="shared" ca="1" si="3"/>
        <v>-207085.6933333333</v>
      </c>
      <c r="K128" s="32"/>
    </row>
    <row r="129" spans="1:11" x14ac:dyDescent="0.2">
      <c r="A129" s="15"/>
      <c r="B129" s="15"/>
      <c r="C129" s="15"/>
      <c r="D129" s="15"/>
      <c r="E129" s="17"/>
      <c r="F129" s="67"/>
      <c r="G129" s="67"/>
      <c r="H129" s="15"/>
      <c r="I129" s="45"/>
      <c r="J129" s="19">
        <f t="shared" ca="1" si="3"/>
        <v>-207085.6933333333</v>
      </c>
      <c r="K129" s="32"/>
    </row>
    <row r="130" spans="1:11" x14ac:dyDescent="0.2">
      <c r="A130" s="15"/>
      <c r="B130" s="15"/>
      <c r="C130" s="15"/>
      <c r="D130" s="15"/>
      <c r="E130" s="17"/>
      <c r="F130" s="67"/>
      <c r="G130" s="67"/>
      <c r="H130" s="15"/>
      <c r="I130" s="45"/>
      <c r="J130" s="19">
        <f t="shared" ca="1" si="3"/>
        <v>-207085.6933333333</v>
      </c>
      <c r="K130" s="32"/>
    </row>
    <row r="131" spans="1:11" x14ac:dyDescent="0.2">
      <c r="A131" s="15"/>
      <c r="B131" s="15"/>
      <c r="C131" s="15"/>
      <c r="D131" s="15"/>
      <c r="E131" s="17"/>
      <c r="F131" s="67"/>
      <c r="G131" s="67"/>
      <c r="H131" s="15"/>
      <c r="I131" s="45"/>
      <c r="J131" s="19">
        <f t="shared" ca="1" si="3"/>
        <v>-207085.6933333333</v>
      </c>
      <c r="K131" s="32"/>
    </row>
    <row r="132" spans="1:11" x14ac:dyDescent="0.2">
      <c r="A132" s="15"/>
      <c r="B132" s="15"/>
      <c r="C132" s="15"/>
      <c r="D132" s="15"/>
      <c r="E132" s="17"/>
      <c r="F132" s="67"/>
      <c r="G132" s="67"/>
      <c r="H132" s="15"/>
      <c r="I132" s="45"/>
      <c r="J132" s="19">
        <f t="shared" ca="1" si="3"/>
        <v>-207085.6933333333</v>
      </c>
      <c r="K132" s="32"/>
    </row>
    <row r="133" spans="1:11" x14ac:dyDescent="0.2">
      <c r="A133" s="15"/>
      <c r="B133" s="15"/>
      <c r="C133" s="15"/>
      <c r="D133" s="15"/>
      <c r="E133" s="17"/>
      <c r="F133" s="67"/>
      <c r="G133" s="67"/>
      <c r="H133" s="15"/>
      <c r="I133" s="45"/>
      <c r="J133" s="19">
        <f t="shared" ref="J133:J182" ca="1" si="4">IF(ISERROR(OFFSET(J133,-1,0,1,1)+H133-I133),H133-I133,OFFSET(J133,-1,0,1,1)+H133-I133)</f>
        <v>-207085.6933333333</v>
      </c>
      <c r="K133" s="32"/>
    </row>
    <row r="134" spans="1:11" x14ac:dyDescent="0.2">
      <c r="A134" s="15"/>
      <c r="B134" s="15"/>
      <c r="C134" s="15"/>
      <c r="D134" s="15"/>
      <c r="E134" s="17"/>
      <c r="F134" s="67"/>
      <c r="G134" s="67"/>
      <c r="H134" s="15"/>
      <c r="I134" s="45"/>
      <c r="J134" s="19">
        <f t="shared" ca="1" si="4"/>
        <v>-207085.6933333333</v>
      </c>
      <c r="K134" s="32"/>
    </row>
    <row r="135" spans="1:11" x14ac:dyDescent="0.2">
      <c r="A135" s="15"/>
      <c r="B135" s="15"/>
      <c r="C135" s="15"/>
      <c r="D135" s="15"/>
      <c r="E135" s="17"/>
      <c r="F135" s="67"/>
      <c r="G135" s="67"/>
      <c r="H135" s="15"/>
      <c r="I135" s="45"/>
      <c r="J135" s="19">
        <f t="shared" ca="1" si="4"/>
        <v>-207085.6933333333</v>
      </c>
      <c r="K135" s="32"/>
    </row>
    <row r="136" spans="1:11" x14ac:dyDescent="0.2">
      <c r="A136" s="15"/>
      <c r="B136" s="15"/>
      <c r="C136" s="15"/>
      <c r="D136" s="15"/>
      <c r="E136" s="17"/>
      <c r="F136" s="67"/>
      <c r="G136" s="67"/>
      <c r="H136" s="15"/>
      <c r="I136" s="45"/>
      <c r="J136" s="19">
        <f t="shared" ca="1" si="4"/>
        <v>-207085.6933333333</v>
      </c>
      <c r="K136" s="32"/>
    </row>
    <row r="137" spans="1:11" x14ac:dyDescent="0.2">
      <c r="A137" s="15"/>
      <c r="B137" s="15"/>
      <c r="C137" s="15"/>
      <c r="D137" s="15"/>
      <c r="E137" s="17"/>
      <c r="F137" s="67"/>
      <c r="G137" s="67"/>
      <c r="H137" s="15"/>
      <c r="I137" s="45"/>
      <c r="J137" s="19">
        <f t="shared" ca="1" si="4"/>
        <v>-207085.6933333333</v>
      </c>
      <c r="K137" s="32"/>
    </row>
    <row r="138" spans="1:11" x14ac:dyDescent="0.2">
      <c r="A138" s="15"/>
      <c r="B138" s="15"/>
      <c r="C138" s="15"/>
      <c r="D138" s="15"/>
      <c r="E138" s="17"/>
      <c r="F138" s="67"/>
      <c r="G138" s="67"/>
      <c r="H138" s="15"/>
      <c r="I138" s="45"/>
      <c r="J138" s="19">
        <f t="shared" ca="1" si="4"/>
        <v>-207085.6933333333</v>
      </c>
      <c r="K138" s="32"/>
    </row>
    <row r="139" spans="1:11" x14ac:dyDescent="0.2">
      <c r="A139" s="15"/>
      <c r="B139" s="15"/>
      <c r="C139" s="15"/>
      <c r="D139" s="15"/>
      <c r="E139" s="17"/>
      <c r="F139" s="67"/>
      <c r="G139" s="67"/>
      <c r="H139" s="15"/>
      <c r="I139" s="45"/>
      <c r="J139" s="19">
        <f t="shared" ca="1" si="4"/>
        <v>-207085.6933333333</v>
      </c>
      <c r="K139" s="32"/>
    </row>
    <row r="140" spans="1:11" x14ac:dyDescent="0.2">
      <c r="A140" s="15"/>
      <c r="B140" s="15"/>
      <c r="C140" s="15"/>
      <c r="D140" s="15"/>
      <c r="E140" s="17"/>
      <c r="F140" s="67"/>
      <c r="G140" s="67"/>
      <c r="H140" s="15"/>
      <c r="I140" s="45"/>
      <c r="J140" s="19">
        <f t="shared" ca="1" si="4"/>
        <v>-207085.6933333333</v>
      </c>
      <c r="K140" s="32"/>
    </row>
    <row r="141" spans="1:11" x14ac:dyDescent="0.2">
      <c r="A141" s="15"/>
      <c r="B141" s="15"/>
      <c r="C141" s="15"/>
      <c r="D141" s="15"/>
      <c r="E141" s="17"/>
      <c r="F141" s="67"/>
      <c r="G141" s="67"/>
      <c r="H141" s="15"/>
      <c r="I141" s="45"/>
      <c r="J141" s="19">
        <f t="shared" ca="1" si="4"/>
        <v>-207085.6933333333</v>
      </c>
      <c r="K141" s="32"/>
    </row>
    <row r="142" spans="1:11" x14ac:dyDescent="0.2">
      <c r="A142" s="15"/>
      <c r="B142" s="15"/>
      <c r="C142" s="15"/>
      <c r="D142" s="15"/>
      <c r="E142" s="17"/>
      <c r="F142" s="67"/>
      <c r="G142" s="67"/>
      <c r="H142" s="15"/>
      <c r="I142" s="45"/>
      <c r="J142" s="19">
        <f t="shared" ca="1" si="4"/>
        <v>-207085.6933333333</v>
      </c>
      <c r="K142" s="32"/>
    </row>
    <row r="143" spans="1:11" x14ac:dyDescent="0.2">
      <c r="A143" s="15"/>
      <c r="B143" s="15"/>
      <c r="C143" s="15"/>
      <c r="D143" s="15"/>
      <c r="E143" s="17"/>
      <c r="F143" s="67"/>
      <c r="G143" s="67"/>
      <c r="H143" s="15"/>
      <c r="I143" s="45"/>
      <c r="J143" s="19">
        <f t="shared" ca="1" si="4"/>
        <v>-207085.6933333333</v>
      </c>
      <c r="K143" s="32"/>
    </row>
    <row r="144" spans="1:11" x14ac:dyDescent="0.2">
      <c r="A144" s="15"/>
      <c r="B144" s="15"/>
      <c r="C144" s="15"/>
      <c r="D144" s="15"/>
      <c r="E144" s="17"/>
      <c r="F144" s="67"/>
      <c r="G144" s="67"/>
      <c r="H144" s="15"/>
      <c r="I144" s="45"/>
      <c r="J144" s="19">
        <f t="shared" ca="1" si="4"/>
        <v>-207085.6933333333</v>
      </c>
      <c r="K144" s="32"/>
    </row>
    <row r="145" spans="1:11" x14ac:dyDescent="0.2">
      <c r="A145" s="15"/>
      <c r="B145" s="15"/>
      <c r="C145" s="15"/>
      <c r="D145" s="15"/>
      <c r="E145" s="17"/>
      <c r="F145" s="67"/>
      <c r="G145" s="67"/>
      <c r="H145" s="15"/>
      <c r="I145" s="45"/>
      <c r="J145" s="19">
        <f t="shared" ca="1" si="4"/>
        <v>-207085.6933333333</v>
      </c>
      <c r="K145" s="32"/>
    </row>
    <row r="146" spans="1:11" x14ac:dyDescent="0.2">
      <c r="A146" s="15"/>
      <c r="B146" s="15"/>
      <c r="C146" s="15"/>
      <c r="D146" s="15"/>
      <c r="E146" s="17"/>
      <c r="F146" s="67"/>
      <c r="G146" s="67"/>
      <c r="H146" s="15"/>
      <c r="I146" s="45"/>
      <c r="J146" s="19">
        <f t="shared" ca="1" si="4"/>
        <v>-207085.6933333333</v>
      </c>
      <c r="K146" s="32"/>
    </row>
    <row r="147" spans="1:11" x14ac:dyDescent="0.2">
      <c r="A147" s="15"/>
      <c r="B147" s="15"/>
      <c r="C147" s="15"/>
      <c r="D147" s="15"/>
      <c r="E147" s="17"/>
      <c r="F147" s="67"/>
      <c r="G147" s="67"/>
      <c r="H147" s="15"/>
      <c r="I147" s="45"/>
      <c r="J147" s="19">
        <f t="shared" ca="1" si="4"/>
        <v>-207085.6933333333</v>
      </c>
      <c r="K147" s="32"/>
    </row>
    <row r="148" spans="1:11" x14ac:dyDescent="0.2">
      <c r="A148" s="15"/>
      <c r="B148" s="15"/>
      <c r="C148" s="15"/>
      <c r="D148" s="15"/>
      <c r="E148" s="17"/>
      <c r="F148" s="67"/>
      <c r="G148" s="67"/>
      <c r="H148" s="15"/>
      <c r="I148" s="45"/>
      <c r="J148" s="19">
        <f t="shared" ca="1" si="4"/>
        <v>-207085.6933333333</v>
      </c>
      <c r="K148" s="32"/>
    </row>
    <row r="149" spans="1:11" x14ac:dyDescent="0.2">
      <c r="A149" s="15"/>
      <c r="B149" s="15"/>
      <c r="C149" s="15"/>
      <c r="D149" s="15"/>
      <c r="E149" s="17"/>
      <c r="F149" s="67"/>
      <c r="G149" s="67"/>
      <c r="H149" s="15"/>
      <c r="I149" s="45"/>
      <c r="J149" s="19">
        <f t="shared" ca="1" si="4"/>
        <v>-207085.6933333333</v>
      </c>
      <c r="K149" s="32"/>
    </row>
    <row r="150" spans="1:11" x14ac:dyDescent="0.2">
      <c r="A150" s="15"/>
      <c r="B150" s="15"/>
      <c r="C150" s="15"/>
      <c r="D150" s="15"/>
      <c r="E150" s="17"/>
      <c r="F150" s="67"/>
      <c r="G150" s="67"/>
      <c r="H150" s="15"/>
      <c r="I150" s="45"/>
      <c r="J150" s="19">
        <f t="shared" ca="1" si="4"/>
        <v>-207085.6933333333</v>
      </c>
      <c r="K150" s="32"/>
    </row>
    <row r="151" spans="1:11" x14ac:dyDescent="0.2">
      <c r="A151" s="15"/>
      <c r="B151" s="15"/>
      <c r="C151" s="15"/>
      <c r="D151" s="15"/>
      <c r="E151" s="17"/>
      <c r="F151" s="67"/>
      <c r="G151" s="67"/>
      <c r="H151" s="15"/>
      <c r="I151" s="45"/>
      <c r="J151" s="19">
        <f t="shared" ca="1" si="4"/>
        <v>-207085.6933333333</v>
      </c>
      <c r="K151" s="32"/>
    </row>
    <row r="152" spans="1:11" x14ac:dyDescent="0.2">
      <c r="A152" s="15"/>
      <c r="B152" s="15"/>
      <c r="C152" s="15"/>
      <c r="D152" s="15"/>
      <c r="E152" s="17"/>
      <c r="F152" s="67"/>
      <c r="G152" s="67"/>
      <c r="H152" s="15"/>
      <c r="I152" s="45"/>
      <c r="J152" s="19">
        <f t="shared" ca="1" si="4"/>
        <v>-207085.6933333333</v>
      </c>
      <c r="K152" s="32"/>
    </row>
    <row r="153" spans="1:11" x14ac:dyDescent="0.2">
      <c r="A153" s="15"/>
      <c r="B153" s="15"/>
      <c r="C153" s="15"/>
      <c r="D153" s="15"/>
      <c r="E153" s="17"/>
      <c r="F153" s="67"/>
      <c r="G153" s="67"/>
      <c r="H153" s="15"/>
      <c r="I153" s="45"/>
      <c r="J153" s="19">
        <f t="shared" ca="1" si="4"/>
        <v>-207085.6933333333</v>
      </c>
      <c r="K153" s="32"/>
    </row>
    <row r="154" spans="1:11" x14ac:dyDescent="0.2">
      <c r="A154" s="15"/>
      <c r="B154" s="15"/>
      <c r="C154" s="15"/>
      <c r="D154" s="15"/>
      <c r="E154" s="17"/>
      <c r="F154" s="67"/>
      <c r="G154" s="67"/>
      <c r="H154" s="15"/>
      <c r="I154" s="45"/>
      <c r="J154" s="19">
        <f t="shared" ca="1" si="4"/>
        <v>-207085.6933333333</v>
      </c>
      <c r="K154" s="32"/>
    </row>
    <row r="155" spans="1:11" x14ac:dyDescent="0.2">
      <c r="A155" s="15"/>
      <c r="B155" s="15"/>
      <c r="C155" s="15"/>
      <c r="D155" s="15"/>
      <c r="E155" s="17"/>
      <c r="F155" s="67"/>
      <c r="G155" s="67"/>
      <c r="H155" s="15"/>
      <c r="I155" s="45"/>
      <c r="J155" s="19">
        <f t="shared" ca="1" si="4"/>
        <v>-207085.6933333333</v>
      </c>
      <c r="K155" s="32"/>
    </row>
    <row r="156" spans="1:11" x14ac:dyDescent="0.2">
      <c r="A156" s="15"/>
      <c r="B156" s="15"/>
      <c r="C156" s="15"/>
      <c r="D156" s="15"/>
      <c r="E156" s="17"/>
      <c r="F156" s="67"/>
      <c r="G156" s="67"/>
      <c r="H156" s="15"/>
      <c r="I156" s="45"/>
      <c r="J156" s="19">
        <f t="shared" ca="1" si="4"/>
        <v>-207085.6933333333</v>
      </c>
      <c r="K156" s="32"/>
    </row>
    <row r="157" spans="1:11" x14ac:dyDescent="0.2">
      <c r="A157" s="15"/>
      <c r="B157" s="15"/>
      <c r="C157" s="15"/>
      <c r="D157" s="15"/>
      <c r="E157" s="17"/>
      <c r="F157" s="67"/>
      <c r="G157" s="67"/>
      <c r="H157" s="15"/>
      <c r="I157" s="45"/>
      <c r="J157" s="19">
        <f t="shared" ca="1" si="4"/>
        <v>-207085.6933333333</v>
      </c>
      <c r="K157" s="32"/>
    </row>
    <row r="158" spans="1:11" x14ac:dyDescent="0.2">
      <c r="A158" s="15"/>
      <c r="B158" s="15"/>
      <c r="C158" s="15"/>
      <c r="D158" s="15"/>
      <c r="E158" s="17"/>
      <c r="F158" s="67"/>
      <c r="G158" s="67"/>
      <c r="H158" s="15"/>
      <c r="I158" s="45"/>
      <c r="J158" s="19">
        <f t="shared" ca="1" si="4"/>
        <v>-207085.6933333333</v>
      </c>
      <c r="K158" s="32"/>
    </row>
    <row r="159" spans="1:11" x14ac:dyDescent="0.2">
      <c r="A159" s="15"/>
      <c r="B159" s="15"/>
      <c r="C159" s="15"/>
      <c r="D159" s="15"/>
      <c r="E159" s="17"/>
      <c r="F159" s="67"/>
      <c r="G159" s="67"/>
      <c r="H159" s="15"/>
      <c r="I159" s="45"/>
      <c r="J159" s="19">
        <f t="shared" ca="1" si="4"/>
        <v>-207085.6933333333</v>
      </c>
      <c r="K159" s="32"/>
    </row>
    <row r="160" spans="1:11" x14ac:dyDescent="0.2">
      <c r="A160" s="15"/>
      <c r="B160" s="15"/>
      <c r="C160" s="15"/>
      <c r="D160" s="15"/>
      <c r="E160" s="17"/>
      <c r="F160" s="67"/>
      <c r="G160" s="67"/>
      <c r="H160" s="15"/>
      <c r="I160" s="45"/>
      <c r="J160" s="19">
        <f t="shared" ca="1" si="4"/>
        <v>-207085.6933333333</v>
      </c>
      <c r="K160" s="32"/>
    </row>
    <row r="161" spans="1:11" x14ac:dyDescent="0.2">
      <c r="A161" s="15"/>
      <c r="B161" s="15"/>
      <c r="C161" s="15"/>
      <c r="D161" s="15"/>
      <c r="E161" s="17"/>
      <c r="F161" s="67"/>
      <c r="G161" s="67"/>
      <c r="H161" s="15"/>
      <c r="I161" s="45"/>
      <c r="J161" s="19">
        <f t="shared" ca="1" si="4"/>
        <v>-207085.6933333333</v>
      </c>
      <c r="K161" s="32"/>
    </row>
    <row r="162" spans="1:11" x14ac:dyDescent="0.2">
      <c r="A162" s="15"/>
      <c r="B162" s="15"/>
      <c r="C162" s="15"/>
      <c r="D162" s="15"/>
      <c r="E162" s="17"/>
      <c r="F162" s="67"/>
      <c r="G162" s="67"/>
      <c r="H162" s="15"/>
      <c r="I162" s="45"/>
      <c r="J162" s="19">
        <f t="shared" ca="1" si="4"/>
        <v>-207085.6933333333</v>
      </c>
      <c r="K162" s="32"/>
    </row>
    <row r="163" spans="1:11" x14ac:dyDescent="0.2">
      <c r="A163" s="15"/>
      <c r="B163" s="15"/>
      <c r="C163" s="15"/>
      <c r="D163" s="15"/>
      <c r="E163" s="17"/>
      <c r="F163" s="67"/>
      <c r="G163" s="67"/>
      <c r="H163" s="15"/>
      <c r="I163" s="45"/>
      <c r="J163" s="19">
        <f t="shared" ca="1" si="4"/>
        <v>-207085.6933333333</v>
      </c>
      <c r="K163" s="32"/>
    </row>
    <row r="164" spans="1:11" x14ac:dyDescent="0.2">
      <c r="A164" s="15"/>
      <c r="B164" s="15"/>
      <c r="C164" s="15"/>
      <c r="D164" s="15"/>
      <c r="E164" s="17"/>
      <c r="F164" s="67"/>
      <c r="G164" s="67"/>
      <c r="H164" s="15"/>
      <c r="I164" s="45"/>
      <c r="J164" s="19">
        <f t="shared" ca="1" si="4"/>
        <v>-207085.6933333333</v>
      </c>
      <c r="K164" s="32"/>
    </row>
    <row r="165" spans="1:11" x14ac:dyDescent="0.2">
      <c r="A165" s="15"/>
      <c r="B165" s="15"/>
      <c r="C165" s="15"/>
      <c r="D165" s="15"/>
      <c r="E165" s="17"/>
      <c r="F165" s="67"/>
      <c r="G165" s="67"/>
      <c r="H165" s="15"/>
      <c r="I165" s="45"/>
      <c r="J165" s="19">
        <f t="shared" ca="1" si="4"/>
        <v>-207085.6933333333</v>
      </c>
      <c r="K165" s="32"/>
    </row>
    <row r="166" spans="1:11" x14ac:dyDescent="0.2">
      <c r="A166" s="15"/>
      <c r="B166" s="15"/>
      <c r="C166" s="15"/>
      <c r="D166" s="15"/>
      <c r="E166" s="17"/>
      <c r="F166" s="67"/>
      <c r="G166" s="67"/>
      <c r="H166" s="15"/>
      <c r="I166" s="45"/>
      <c r="J166" s="19">
        <f t="shared" ca="1" si="4"/>
        <v>-207085.6933333333</v>
      </c>
      <c r="K166" s="32"/>
    </row>
    <row r="167" spans="1:11" x14ac:dyDescent="0.2">
      <c r="A167" s="15"/>
      <c r="B167" s="15"/>
      <c r="C167" s="15"/>
      <c r="D167" s="15"/>
      <c r="E167" s="17"/>
      <c r="F167" s="67"/>
      <c r="G167" s="67"/>
      <c r="H167" s="15"/>
      <c r="I167" s="45"/>
      <c r="J167" s="19">
        <f t="shared" ca="1" si="4"/>
        <v>-207085.6933333333</v>
      </c>
      <c r="K167" s="32"/>
    </row>
    <row r="168" spans="1:11" x14ac:dyDescent="0.2">
      <c r="A168" s="15"/>
      <c r="B168" s="15"/>
      <c r="C168" s="15"/>
      <c r="D168" s="15"/>
      <c r="E168" s="17"/>
      <c r="F168" s="67"/>
      <c r="G168" s="67"/>
      <c r="H168" s="15"/>
      <c r="I168" s="45"/>
      <c r="J168" s="19">
        <f t="shared" ca="1" si="4"/>
        <v>-207085.6933333333</v>
      </c>
      <c r="K168" s="32"/>
    </row>
    <row r="169" spans="1:11" x14ac:dyDescent="0.2">
      <c r="A169" s="15"/>
      <c r="B169" s="15"/>
      <c r="C169" s="15"/>
      <c r="D169" s="15"/>
      <c r="E169" s="17"/>
      <c r="F169" s="67"/>
      <c r="G169" s="67"/>
      <c r="H169" s="15"/>
      <c r="I169" s="45"/>
      <c r="J169" s="19">
        <f t="shared" ca="1" si="4"/>
        <v>-207085.6933333333</v>
      </c>
      <c r="K169" s="32"/>
    </row>
    <row r="170" spans="1:11" x14ac:dyDescent="0.2">
      <c r="A170" s="15"/>
      <c r="B170" s="15"/>
      <c r="C170" s="15"/>
      <c r="D170" s="15"/>
      <c r="E170" s="17"/>
      <c r="F170" s="67"/>
      <c r="G170" s="67"/>
      <c r="H170" s="15"/>
      <c r="I170" s="45"/>
      <c r="J170" s="19">
        <f t="shared" ca="1" si="4"/>
        <v>-207085.6933333333</v>
      </c>
      <c r="K170" s="32"/>
    </row>
    <row r="171" spans="1:11" x14ac:dyDescent="0.2">
      <c r="A171" s="15"/>
      <c r="B171" s="15"/>
      <c r="C171" s="15"/>
      <c r="D171" s="15"/>
      <c r="E171" s="17"/>
      <c r="F171" s="67"/>
      <c r="G171" s="67"/>
      <c r="H171" s="15"/>
      <c r="I171" s="45"/>
      <c r="J171" s="19">
        <f t="shared" ca="1" si="4"/>
        <v>-207085.6933333333</v>
      </c>
      <c r="K171" s="32"/>
    </row>
    <row r="172" spans="1:11" x14ac:dyDescent="0.2">
      <c r="A172" s="15"/>
      <c r="B172" s="15"/>
      <c r="C172" s="15"/>
      <c r="D172" s="15"/>
      <c r="E172" s="17"/>
      <c r="F172" s="67"/>
      <c r="G172" s="67"/>
      <c r="H172" s="15"/>
      <c r="I172" s="45"/>
      <c r="J172" s="19">
        <f t="shared" ca="1" si="4"/>
        <v>-207085.6933333333</v>
      </c>
      <c r="K172" s="32"/>
    </row>
    <row r="173" spans="1:11" x14ac:dyDescent="0.2">
      <c r="A173" s="15"/>
      <c r="B173" s="15"/>
      <c r="C173" s="15"/>
      <c r="D173" s="15"/>
      <c r="E173" s="17"/>
      <c r="F173" s="67"/>
      <c r="G173" s="67"/>
      <c r="H173" s="15"/>
      <c r="I173" s="45"/>
      <c r="J173" s="19">
        <f t="shared" ca="1" si="4"/>
        <v>-207085.6933333333</v>
      </c>
      <c r="K173" s="32"/>
    </row>
    <row r="174" spans="1:11" x14ac:dyDescent="0.2">
      <c r="A174" s="15"/>
      <c r="B174" s="15"/>
      <c r="C174" s="15"/>
      <c r="D174" s="15"/>
      <c r="E174" s="17"/>
      <c r="F174" s="67"/>
      <c r="G174" s="67"/>
      <c r="H174" s="15"/>
      <c r="I174" s="45"/>
      <c r="J174" s="19">
        <f t="shared" ca="1" si="4"/>
        <v>-207085.6933333333</v>
      </c>
      <c r="K174" s="32"/>
    </row>
    <row r="175" spans="1:11" x14ac:dyDescent="0.2">
      <c r="A175" s="15"/>
      <c r="B175" s="15"/>
      <c r="C175" s="15"/>
      <c r="D175" s="15"/>
      <c r="E175" s="17"/>
      <c r="F175" s="67"/>
      <c r="G175" s="67"/>
      <c r="H175" s="15"/>
      <c r="I175" s="45"/>
      <c r="J175" s="19">
        <f t="shared" ca="1" si="4"/>
        <v>-207085.6933333333</v>
      </c>
      <c r="K175" s="32"/>
    </row>
    <row r="176" spans="1:11" x14ac:dyDescent="0.2">
      <c r="A176" s="15"/>
      <c r="B176" s="15"/>
      <c r="C176" s="15"/>
      <c r="D176" s="15"/>
      <c r="E176" s="17"/>
      <c r="F176" s="67"/>
      <c r="G176" s="67"/>
      <c r="H176" s="15"/>
      <c r="I176" s="45"/>
      <c r="J176" s="19">
        <f t="shared" ca="1" si="4"/>
        <v>-207085.6933333333</v>
      </c>
      <c r="K176" s="32"/>
    </row>
    <row r="177" spans="1:11" x14ac:dyDescent="0.2">
      <c r="A177" s="15"/>
      <c r="B177" s="15"/>
      <c r="C177" s="15"/>
      <c r="D177" s="15"/>
      <c r="E177" s="17"/>
      <c r="F177" s="67"/>
      <c r="G177" s="67"/>
      <c r="H177" s="15"/>
      <c r="I177" s="45"/>
      <c r="J177" s="19">
        <f t="shared" ca="1" si="4"/>
        <v>-207085.6933333333</v>
      </c>
      <c r="K177" s="32"/>
    </row>
    <row r="178" spans="1:11" x14ac:dyDescent="0.2">
      <c r="A178" s="15"/>
      <c r="B178" s="15"/>
      <c r="C178" s="15"/>
      <c r="D178" s="15"/>
      <c r="E178" s="17"/>
      <c r="F178" s="67"/>
      <c r="G178" s="67"/>
      <c r="H178" s="15"/>
      <c r="I178" s="45"/>
      <c r="J178" s="19">
        <f t="shared" ca="1" si="4"/>
        <v>-207085.6933333333</v>
      </c>
      <c r="K178" s="32"/>
    </row>
    <row r="179" spans="1:11" x14ac:dyDescent="0.2">
      <c r="A179" s="15"/>
      <c r="B179" s="15"/>
      <c r="C179" s="15"/>
      <c r="D179" s="15"/>
      <c r="E179" s="17"/>
      <c r="F179" s="67"/>
      <c r="G179" s="67"/>
      <c r="H179" s="15"/>
      <c r="I179" s="45"/>
      <c r="J179" s="19">
        <f t="shared" ca="1" si="4"/>
        <v>-207085.6933333333</v>
      </c>
      <c r="K179" s="32"/>
    </row>
    <row r="180" spans="1:11" x14ac:dyDescent="0.2">
      <c r="A180" s="15"/>
      <c r="B180" s="15"/>
      <c r="C180" s="15"/>
      <c r="D180" s="15"/>
      <c r="E180" s="17"/>
      <c r="F180" s="67"/>
      <c r="G180" s="67"/>
      <c r="H180" s="15"/>
      <c r="I180" s="45"/>
      <c r="J180" s="19">
        <f t="shared" ca="1" si="4"/>
        <v>-207085.6933333333</v>
      </c>
      <c r="K180" s="32"/>
    </row>
    <row r="181" spans="1:11" x14ac:dyDescent="0.2">
      <c r="A181" s="15"/>
      <c r="B181" s="15"/>
      <c r="C181" s="15"/>
      <c r="D181" s="15"/>
      <c r="E181" s="17"/>
      <c r="F181" s="67"/>
      <c r="G181" s="67"/>
      <c r="H181" s="15"/>
      <c r="I181" s="45"/>
      <c r="J181" s="19">
        <f t="shared" ca="1" si="4"/>
        <v>-207085.6933333333</v>
      </c>
      <c r="K181" s="32"/>
    </row>
    <row r="182" spans="1:11" x14ac:dyDescent="0.2">
      <c r="A182" s="15"/>
      <c r="B182" s="15"/>
      <c r="C182" s="15"/>
      <c r="D182" s="15"/>
      <c r="E182" s="17"/>
      <c r="F182" s="67"/>
      <c r="G182" s="67"/>
      <c r="H182" s="15"/>
      <c r="I182" s="45"/>
      <c r="J182" s="19">
        <f t="shared" ca="1" si="4"/>
        <v>-207085.6933333333</v>
      </c>
      <c r="K182" s="32"/>
    </row>
    <row r="183" spans="1:11" x14ac:dyDescent="0.2">
      <c r="I183" s="46"/>
      <c r="K183" s="43"/>
    </row>
    <row r="184" spans="1:11" x14ac:dyDescent="0.2">
      <c r="I184" s="46"/>
      <c r="K184" s="43"/>
    </row>
    <row r="185" spans="1:11" x14ac:dyDescent="0.2">
      <c r="I185" s="46"/>
      <c r="K185" s="43"/>
    </row>
    <row r="186" spans="1:11" x14ac:dyDescent="0.2">
      <c r="I186" s="46"/>
      <c r="K186" s="43"/>
    </row>
    <row r="187" spans="1:11" x14ac:dyDescent="0.2">
      <c r="I187" s="46"/>
      <c r="K187" s="43"/>
    </row>
    <row r="188" spans="1:11" x14ac:dyDescent="0.2">
      <c r="I188" s="46"/>
      <c r="K188" s="43"/>
    </row>
    <row r="189" spans="1:11" x14ac:dyDescent="0.2">
      <c r="I189" s="46"/>
      <c r="K189" s="43"/>
    </row>
    <row r="190" spans="1:11" x14ac:dyDescent="0.2">
      <c r="I190" s="46"/>
      <c r="K190" s="43"/>
    </row>
    <row r="191" spans="1:11" x14ac:dyDescent="0.2">
      <c r="I191" s="46"/>
      <c r="K191" s="43"/>
    </row>
    <row r="192" spans="1:11" x14ac:dyDescent="0.2">
      <c r="I192" s="46"/>
      <c r="K192" s="43"/>
    </row>
    <row r="193" spans="9:11" x14ac:dyDescent="0.2">
      <c r="I193" s="46"/>
      <c r="K193" s="43"/>
    </row>
    <row r="194" spans="9:11" x14ac:dyDescent="0.2">
      <c r="I194" s="46"/>
      <c r="K194" s="43"/>
    </row>
    <row r="195" spans="9:11" x14ac:dyDescent="0.2">
      <c r="I195" s="46"/>
      <c r="K195" s="43"/>
    </row>
    <row r="196" spans="9:11" x14ac:dyDescent="0.2">
      <c r="I196" s="46"/>
      <c r="K196" s="43"/>
    </row>
    <row r="197" spans="9:11" x14ac:dyDescent="0.2">
      <c r="I197" s="46"/>
      <c r="K197" s="43"/>
    </row>
    <row r="198" spans="9:11" x14ac:dyDescent="0.2">
      <c r="I198" s="46"/>
      <c r="K198" s="43"/>
    </row>
    <row r="199" spans="9:11" x14ac:dyDescent="0.2">
      <c r="I199" s="46"/>
      <c r="K199" s="43"/>
    </row>
    <row r="200" spans="9:11" x14ac:dyDescent="0.2">
      <c r="I200" s="46"/>
      <c r="K200" s="43"/>
    </row>
    <row r="201" spans="9:11" x14ac:dyDescent="0.2">
      <c r="I201" s="46"/>
      <c r="K201" s="43"/>
    </row>
    <row r="202" spans="9:11" x14ac:dyDescent="0.2">
      <c r="I202" s="46"/>
      <c r="K202" s="43"/>
    </row>
    <row r="203" spans="9:11" x14ac:dyDescent="0.2">
      <c r="I203" s="46"/>
      <c r="K203" s="43"/>
    </row>
    <row r="204" spans="9:11" x14ac:dyDescent="0.2">
      <c r="I204" s="46"/>
      <c r="K204" s="43"/>
    </row>
    <row r="205" spans="9:11" x14ac:dyDescent="0.2">
      <c r="I205" s="46"/>
      <c r="K205" s="43"/>
    </row>
    <row r="206" spans="9:11" x14ac:dyDescent="0.2">
      <c r="I206" s="46"/>
      <c r="K206" s="43"/>
    </row>
    <row r="207" spans="9:11" x14ac:dyDescent="0.2">
      <c r="I207" s="46"/>
      <c r="K207" s="43"/>
    </row>
    <row r="208" spans="9:11" x14ac:dyDescent="0.2">
      <c r="I208" s="46"/>
      <c r="K208" s="43"/>
    </row>
    <row r="209" spans="9:11" x14ac:dyDescent="0.2">
      <c r="I209" s="46"/>
      <c r="K209" s="43"/>
    </row>
    <row r="210" spans="9:11" x14ac:dyDescent="0.2">
      <c r="I210" s="46"/>
      <c r="K210" s="43"/>
    </row>
    <row r="211" spans="9:11" x14ac:dyDescent="0.2">
      <c r="I211" s="46"/>
      <c r="K211" s="43"/>
    </row>
    <row r="212" spans="9:11" x14ac:dyDescent="0.2">
      <c r="I212" s="46"/>
      <c r="K212" s="43"/>
    </row>
    <row r="213" spans="9:11" x14ac:dyDescent="0.2">
      <c r="I213" s="46"/>
      <c r="K213" s="43"/>
    </row>
    <row r="214" spans="9:11" x14ac:dyDescent="0.2">
      <c r="I214" s="46"/>
      <c r="K214" s="43"/>
    </row>
    <row r="215" spans="9:11" x14ac:dyDescent="0.2">
      <c r="I215" s="46"/>
      <c r="K215" s="43"/>
    </row>
    <row r="216" spans="9:11" x14ac:dyDescent="0.2">
      <c r="I216" s="46"/>
      <c r="K216" s="43"/>
    </row>
    <row r="217" spans="9:11" x14ac:dyDescent="0.2">
      <c r="I217" s="46"/>
      <c r="K217" s="43"/>
    </row>
    <row r="218" spans="9:11" x14ac:dyDescent="0.2">
      <c r="I218" s="46"/>
      <c r="K218" s="43"/>
    </row>
    <row r="219" spans="9:11" x14ac:dyDescent="0.2">
      <c r="I219" s="46"/>
      <c r="K219" s="43"/>
    </row>
    <row r="220" spans="9:11" x14ac:dyDescent="0.2">
      <c r="I220" s="46"/>
      <c r="K220" s="43"/>
    </row>
    <row r="221" spans="9:11" x14ac:dyDescent="0.2">
      <c r="I221" s="46"/>
      <c r="K221" s="43"/>
    </row>
    <row r="222" spans="9:11" x14ac:dyDescent="0.2">
      <c r="I222" s="46"/>
      <c r="K222" s="43"/>
    </row>
    <row r="223" spans="9:11" x14ac:dyDescent="0.2">
      <c r="I223" s="46"/>
      <c r="K223" s="43"/>
    </row>
    <row r="224" spans="9:11" x14ac:dyDescent="0.2">
      <c r="I224" s="46"/>
      <c r="K224" s="43"/>
    </row>
    <row r="225" spans="9:11" x14ac:dyDescent="0.2">
      <c r="I225" s="46"/>
      <c r="K225" s="43"/>
    </row>
    <row r="226" spans="9:11" x14ac:dyDescent="0.2">
      <c r="I226" s="46"/>
      <c r="K226" s="43"/>
    </row>
    <row r="227" spans="9:11" x14ac:dyDescent="0.2">
      <c r="I227" s="46"/>
      <c r="K227" s="43"/>
    </row>
    <row r="228" spans="9:11" x14ac:dyDescent="0.2">
      <c r="I228" s="46"/>
      <c r="K228" s="43"/>
    </row>
    <row r="229" spans="9:11" x14ac:dyDescent="0.2">
      <c r="I229" s="46"/>
      <c r="K229" s="43"/>
    </row>
    <row r="230" spans="9:11" x14ac:dyDescent="0.2">
      <c r="I230" s="46"/>
      <c r="K230" s="43"/>
    </row>
    <row r="231" spans="9:11" x14ac:dyDescent="0.2">
      <c r="I231" s="46"/>
      <c r="K231" s="43"/>
    </row>
    <row r="232" spans="9:11" x14ac:dyDescent="0.2">
      <c r="I232" s="46"/>
      <c r="K232" s="43"/>
    </row>
    <row r="233" spans="9:11" x14ac:dyDescent="0.2">
      <c r="I233" s="46"/>
      <c r="K233" s="43"/>
    </row>
    <row r="234" spans="9:11" x14ac:dyDescent="0.2">
      <c r="I234" s="46"/>
      <c r="K234" s="43"/>
    </row>
    <row r="235" spans="9:11" x14ac:dyDescent="0.2">
      <c r="I235" s="46"/>
      <c r="K235" s="43"/>
    </row>
    <row r="236" spans="9:11" x14ac:dyDescent="0.2">
      <c r="I236" s="46"/>
      <c r="K236" s="43"/>
    </row>
    <row r="237" spans="9:11" x14ac:dyDescent="0.2">
      <c r="I237" s="46"/>
      <c r="K237" s="43"/>
    </row>
    <row r="238" spans="9:11" x14ac:dyDescent="0.2">
      <c r="I238" s="46"/>
      <c r="K238" s="43"/>
    </row>
    <row r="239" spans="9:11" x14ac:dyDescent="0.2">
      <c r="I239" s="46"/>
      <c r="K239" s="43"/>
    </row>
    <row r="240" spans="9:11" x14ac:dyDescent="0.2">
      <c r="I240" s="46"/>
      <c r="K240" s="43"/>
    </row>
    <row r="241" spans="9:11" x14ac:dyDescent="0.2">
      <c r="I241" s="46"/>
      <c r="K241" s="43"/>
    </row>
    <row r="242" spans="9:11" x14ac:dyDescent="0.2">
      <c r="I242" s="46"/>
      <c r="K242" s="43"/>
    </row>
    <row r="243" spans="9:11" x14ac:dyDescent="0.2">
      <c r="I243" s="46"/>
      <c r="K243" s="43"/>
    </row>
    <row r="244" spans="9:11" x14ac:dyDescent="0.2">
      <c r="I244" s="46"/>
      <c r="K244" s="43"/>
    </row>
    <row r="245" spans="9:11" x14ac:dyDescent="0.2">
      <c r="I245" s="46"/>
      <c r="K245" s="43"/>
    </row>
    <row r="246" spans="9:11" x14ac:dyDescent="0.2">
      <c r="I246" s="46"/>
      <c r="K246" s="43"/>
    </row>
    <row r="247" spans="9:11" x14ac:dyDescent="0.2">
      <c r="I247" s="46"/>
      <c r="K247" s="43"/>
    </row>
    <row r="248" spans="9:11" x14ac:dyDescent="0.2">
      <c r="I248" s="46"/>
      <c r="K248" s="43"/>
    </row>
    <row r="249" spans="9:11" x14ac:dyDescent="0.2">
      <c r="I249" s="46"/>
      <c r="K249" s="43"/>
    </row>
    <row r="250" spans="9:11" x14ac:dyDescent="0.2">
      <c r="I250" s="46"/>
      <c r="K250" s="43"/>
    </row>
    <row r="251" spans="9:11" x14ac:dyDescent="0.2">
      <c r="I251" s="46"/>
      <c r="K251" s="43"/>
    </row>
    <row r="252" spans="9:11" x14ac:dyDescent="0.2">
      <c r="I252" s="46"/>
      <c r="K252" s="43"/>
    </row>
    <row r="253" spans="9:11" x14ac:dyDescent="0.2">
      <c r="I253" s="46"/>
      <c r="K253" s="43"/>
    </row>
    <row r="254" spans="9:11" x14ac:dyDescent="0.2">
      <c r="I254" s="46"/>
      <c r="K254" s="43"/>
    </row>
    <row r="255" spans="9:11" x14ac:dyDescent="0.2">
      <c r="I255" s="46"/>
      <c r="K255" s="43"/>
    </row>
    <row r="256" spans="9:11" x14ac:dyDescent="0.2">
      <c r="I256" s="46"/>
      <c r="K256" s="43"/>
    </row>
    <row r="257" spans="9:11" x14ac:dyDescent="0.2">
      <c r="I257" s="46"/>
      <c r="K257" s="43"/>
    </row>
    <row r="258" spans="9:11" x14ac:dyDescent="0.2">
      <c r="I258" s="46"/>
      <c r="K258" s="43"/>
    </row>
    <row r="259" spans="9:11" x14ac:dyDescent="0.2">
      <c r="I259" s="46"/>
      <c r="K259" s="43"/>
    </row>
    <row r="260" spans="9:11" x14ac:dyDescent="0.2">
      <c r="I260" s="46"/>
      <c r="K260" s="43"/>
    </row>
    <row r="261" spans="9:11" x14ac:dyDescent="0.2">
      <c r="I261" s="46"/>
      <c r="K261" s="43"/>
    </row>
    <row r="262" spans="9:11" x14ac:dyDescent="0.2">
      <c r="I262" s="46"/>
      <c r="K262" s="43"/>
    </row>
    <row r="263" spans="9:11" x14ac:dyDescent="0.2">
      <c r="I263" s="46"/>
      <c r="K263" s="43"/>
    </row>
    <row r="264" spans="9:11" x14ac:dyDescent="0.2">
      <c r="I264" s="46"/>
      <c r="K264" s="43"/>
    </row>
    <row r="265" spans="9:11" x14ac:dyDescent="0.2">
      <c r="I265" s="46"/>
      <c r="K265" s="43"/>
    </row>
    <row r="266" spans="9:11" x14ac:dyDescent="0.2">
      <c r="I266" s="46"/>
      <c r="K266" s="43"/>
    </row>
    <row r="267" spans="9:11" x14ac:dyDescent="0.2">
      <c r="I267" s="46"/>
      <c r="K267" s="43"/>
    </row>
    <row r="268" spans="9:11" x14ac:dyDescent="0.2">
      <c r="I268" s="46"/>
      <c r="K268" s="43"/>
    </row>
    <row r="269" spans="9:11" x14ac:dyDescent="0.2">
      <c r="I269" s="46"/>
      <c r="K269" s="43"/>
    </row>
    <row r="270" spans="9:11" x14ac:dyDescent="0.2">
      <c r="I270" s="46"/>
      <c r="K270" s="43"/>
    </row>
    <row r="271" spans="9:11" x14ac:dyDescent="0.2">
      <c r="I271" s="46"/>
      <c r="K271" s="43"/>
    </row>
    <row r="272" spans="9:11" x14ac:dyDescent="0.2">
      <c r="I272" s="46"/>
      <c r="K272" s="43"/>
    </row>
    <row r="273" spans="9:11" x14ac:dyDescent="0.2">
      <c r="I273" s="46"/>
      <c r="K273" s="43"/>
    </row>
    <row r="274" spans="9:11" x14ac:dyDescent="0.2">
      <c r="I274" s="46"/>
      <c r="K274" s="43"/>
    </row>
    <row r="275" spans="9:11" x14ac:dyDescent="0.2">
      <c r="I275" s="46"/>
      <c r="K275" s="43"/>
    </row>
    <row r="276" spans="9:11" x14ac:dyDescent="0.2">
      <c r="I276" s="46"/>
      <c r="K276" s="43"/>
    </row>
    <row r="277" spans="9:11" x14ac:dyDescent="0.2">
      <c r="I277" s="46"/>
      <c r="K277" s="43"/>
    </row>
    <row r="278" spans="9:11" x14ac:dyDescent="0.2">
      <c r="I278" s="46"/>
      <c r="K278" s="43"/>
    </row>
    <row r="279" spans="9:11" x14ac:dyDescent="0.2">
      <c r="I279" s="46"/>
      <c r="K279" s="43"/>
    </row>
    <row r="280" spans="9:11" x14ac:dyDescent="0.2">
      <c r="I280" s="46"/>
      <c r="K280" s="43"/>
    </row>
    <row r="281" spans="9:11" x14ac:dyDescent="0.2">
      <c r="I281" s="46"/>
      <c r="K281" s="43"/>
    </row>
    <row r="282" spans="9:11" x14ac:dyDescent="0.2">
      <c r="I282" s="46"/>
      <c r="K282" s="43"/>
    </row>
    <row r="283" spans="9:11" x14ac:dyDescent="0.2">
      <c r="I283" s="46"/>
      <c r="K283" s="43"/>
    </row>
    <row r="284" spans="9:11" x14ac:dyDescent="0.2">
      <c r="I284" s="46"/>
      <c r="K284" s="43"/>
    </row>
    <row r="285" spans="9:11" x14ac:dyDescent="0.2">
      <c r="I285" s="46"/>
      <c r="K285" s="43"/>
    </row>
    <row r="286" spans="9:11" x14ac:dyDescent="0.2">
      <c r="I286" s="46"/>
      <c r="K286" s="43"/>
    </row>
    <row r="287" spans="9:11" x14ac:dyDescent="0.2">
      <c r="I287" s="46"/>
      <c r="K287" s="43"/>
    </row>
    <row r="288" spans="9:11" x14ac:dyDescent="0.2">
      <c r="I288" s="46"/>
      <c r="K288" s="43"/>
    </row>
    <row r="289" spans="9:11" x14ac:dyDescent="0.2">
      <c r="I289" s="46"/>
      <c r="K289" s="43"/>
    </row>
    <row r="290" spans="9:11" x14ac:dyDescent="0.2">
      <c r="I290" s="46"/>
      <c r="K290" s="43"/>
    </row>
    <row r="291" spans="9:11" x14ac:dyDescent="0.2">
      <c r="I291" s="46"/>
      <c r="K291" s="43"/>
    </row>
    <row r="292" spans="9:11" x14ac:dyDescent="0.2">
      <c r="I292" s="46"/>
      <c r="K292" s="43"/>
    </row>
    <row r="293" spans="9:11" x14ac:dyDescent="0.2">
      <c r="I293" s="46"/>
      <c r="K293" s="43"/>
    </row>
    <row r="294" spans="9:11" x14ac:dyDescent="0.2">
      <c r="I294" s="46"/>
      <c r="K294" s="43"/>
    </row>
    <row r="295" spans="9:11" x14ac:dyDescent="0.2">
      <c r="I295" s="46"/>
      <c r="K295" s="43"/>
    </row>
    <row r="296" spans="9:11" x14ac:dyDescent="0.2">
      <c r="I296" s="46"/>
      <c r="K296" s="43"/>
    </row>
    <row r="297" spans="9:11" x14ac:dyDescent="0.2">
      <c r="I297" s="46"/>
      <c r="K297" s="43"/>
    </row>
    <row r="298" spans="9:11" x14ac:dyDescent="0.2">
      <c r="I298" s="46"/>
      <c r="K298" s="43"/>
    </row>
    <row r="299" spans="9:11" x14ac:dyDescent="0.2">
      <c r="I299" s="46"/>
      <c r="K299" s="43"/>
    </row>
    <row r="300" spans="9:11" x14ac:dyDescent="0.2">
      <c r="I300" s="46"/>
      <c r="K300" s="43"/>
    </row>
    <row r="301" spans="9:11" x14ac:dyDescent="0.2">
      <c r="I301" s="46"/>
      <c r="K301" s="43"/>
    </row>
    <row r="302" spans="9:11" x14ac:dyDescent="0.2">
      <c r="I302" s="46"/>
      <c r="K302" s="43"/>
    </row>
    <row r="303" spans="9:11" x14ac:dyDescent="0.2">
      <c r="I303" s="46"/>
      <c r="K303" s="43"/>
    </row>
    <row r="304" spans="9:11" x14ac:dyDescent="0.2">
      <c r="I304" s="46"/>
      <c r="K304" s="43"/>
    </row>
    <row r="305" spans="9:11" x14ac:dyDescent="0.2">
      <c r="I305" s="46"/>
      <c r="K305" s="43"/>
    </row>
    <row r="306" spans="9:11" x14ac:dyDescent="0.2">
      <c r="I306" s="46"/>
      <c r="K306" s="43"/>
    </row>
    <row r="307" spans="9:11" x14ac:dyDescent="0.2">
      <c r="I307" s="46"/>
      <c r="K307" s="43"/>
    </row>
    <row r="308" spans="9:11" x14ac:dyDescent="0.2">
      <c r="I308" s="46"/>
      <c r="K308" s="43"/>
    </row>
    <row r="309" spans="9:11" x14ac:dyDescent="0.2">
      <c r="I309" s="46"/>
      <c r="K309" s="43"/>
    </row>
    <row r="310" spans="9:11" x14ac:dyDescent="0.2">
      <c r="I310" s="46"/>
      <c r="K310" s="43"/>
    </row>
    <row r="311" spans="9:11" x14ac:dyDescent="0.2">
      <c r="I311" s="46"/>
      <c r="K311" s="43"/>
    </row>
    <row r="312" spans="9:11" x14ac:dyDescent="0.2">
      <c r="I312" s="46"/>
      <c r="K312" s="43"/>
    </row>
    <row r="313" spans="9:11" x14ac:dyDescent="0.2">
      <c r="I313" s="46"/>
      <c r="K313" s="43"/>
    </row>
    <row r="314" spans="9:11" x14ac:dyDescent="0.2">
      <c r="I314" s="46"/>
      <c r="K314" s="43"/>
    </row>
    <row r="315" spans="9:11" x14ac:dyDescent="0.2">
      <c r="I315" s="46"/>
      <c r="K315" s="43"/>
    </row>
    <row r="316" spans="9:11" x14ac:dyDescent="0.2">
      <c r="I316" s="46"/>
      <c r="K316" s="43"/>
    </row>
    <row r="317" spans="9:11" x14ac:dyDescent="0.2">
      <c r="I317" s="46"/>
      <c r="K317" s="43"/>
    </row>
    <row r="318" spans="9:11" x14ac:dyDescent="0.2">
      <c r="I318" s="46"/>
      <c r="K318" s="43"/>
    </row>
    <row r="319" spans="9:11" x14ac:dyDescent="0.2">
      <c r="I319" s="46"/>
      <c r="K319" s="43"/>
    </row>
    <row r="320" spans="9:11" x14ac:dyDescent="0.2">
      <c r="I320" s="46"/>
      <c r="K320" s="43"/>
    </row>
    <row r="321" spans="9:11" x14ac:dyDescent="0.2">
      <c r="I321" s="46"/>
      <c r="K321" s="43"/>
    </row>
    <row r="322" spans="9:11" x14ac:dyDescent="0.2">
      <c r="I322" s="46"/>
      <c r="K322" s="43"/>
    </row>
    <row r="323" spans="9:11" x14ac:dyDescent="0.2">
      <c r="I323" s="46"/>
      <c r="K323" s="43"/>
    </row>
    <row r="324" spans="9:11" x14ac:dyDescent="0.2">
      <c r="I324" s="46"/>
      <c r="K324" s="43"/>
    </row>
    <row r="325" spans="9:11" x14ac:dyDescent="0.2">
      <c r="I325" s="46"/>
      <c r="K325" s="43"/>
    </row>
    <row r="326" spans="9:11" x14ac:dyDescent="0.2">
      <c r="I326" s="46"/>
      <c r="K326" s="43"/>
    </row>
    <row r="327" spans="9:11" x14ac:dyDescent="0.2">
      <c r="I327" s="46"/>
      <c r="K327" s="43"/>
    </row>
    <row r="328" spans="9:11" x14ac:dyDescent="0.2">
      <c r="I328" s="46"/>
      <c r="K328" s="43"/>
    </row>
    <row r="329" spans="9:11" x14ac:dyDescent="0.2">
      <c r="I329" s="46"/>
      <c r="K329" s="43"/>
    </row>
    <row r="330" spans="9:11" x14ac:dyDescent="0.2">
      <c r="I330" s="46"/>
      <c r="K330" s="43"/>
    </row>
    <row r="331" spans="9:11" x14ac:dyDescent="0.2">
      <c r="I331" s="46"/>
      <c r="K331" s="43"/>
    </row>
    <row r="332" spans="9:11" x14ac:dyDescent="0.2">
      <c r="I332" s="46"/>
      <c r="K332" s="43"/>
    </row>
    <row r="333" spans="9:11" x14ac:dyDescent="0.2">
      <c r="I333" s="46"/>
      <c r="K333" s="43"/>
    </row>
    <row r="334" spans="9:11" x14ac:dyDescent="0.2">
      <c r="I334" s="46"/>
      <c r="K334" s="43"/>
    </row>
    <row r="335" spans="9:11" x14ac:dyDescent="0.2">
      <c r="I335" s="46"/>
      <c r="K335" s="43"/>
    </row>
    <row r="336" spans="9:11" x14ac:dyDescent="0.2">
      <c r="I336" s="46"/>
      <c r="K336" s="43"/>
    </row>
    <row r="337" spans="9:11" x14ac:dyDescent="0.2">
      <c r="I337" s="46"/>
      <c r="K337" s="43"/>
    </row>
    <row r="338" spans="9:11" x14ac:dyDescent="0.2">
      <c r="I338" s="46"/>
      <c r="K338" s="43"/>
    </row>
    <row r="339" spans="9:11" x14ac:dyDescent="0.2">
      <c r="I339" s="46"/>
      <c r="K339" s="43"/>
    </row>
    <row r="340" spans="9:11" x14ac:dyDescent="0.2">
      <c r="I340" s="46"/>
      <c r="K340" s="43"/>
    </row>
    <row r="341" spans="9:11" x14ac:dyDescent="0.2">
      <c r="I341" s="46"/>
      <c r="K341" s="43"/>
    </row>
    <row r="342" spans="9:11" x14ac:dyDescent="0.2">
      <c r="I342" s="46"/>
      <c r="K342" s="43"/>
    </row>
    <row r="343" spans="9:11" x14ac:dyDescent="0.2">
      <c r="I343" s="46"/>
      <c r="K343" s="43"/>
    </row>
    <row r="344" spans="9:11" x14ac:dyDescent="0.2">
      <c r="I344" s="46"/>
      <c r="K344" s="43"/>
    </row>
    <row r="345" spans="9:11" x14ac:dyDescent="0.2">
      <c r="I345" s="46"/>
      <c r="K345" s="43"/>
    </row>
    <row r="346" spans="9:11" x14ac:dyDescent="0.2">
      <c r="I346" s="46"/>
      <c r="K346" s="43"/>
    </row>
    <row r="347" spans="9:11" x14ac:dyDescent="0.2">
      <c r="I347" s="46"/>
      <c r="K347" s="43"/>
    </row>
    <row r="348" spans="9:11" x14ac:dyDescent="0.2">
      <c r="I348" s="46"/>
      <c r="K348" s="43"/>
    </row>
    <row r="349" spans="9:11" x14ac:dyDescent="0.2">
      <c r="I349" s="46"/>
      <c r="K349" s="43"/>
    </row>
    <row r="350" spans="9:11" x14ac:dyDescent="0.2">
      <c r="I350" s="46"/>
      <c r="K350" s="43"/>
    </row>
    <row r="351" spans="9:11" x14ac:dyDescent="0.2">
      <c r="I351" s="46"/>
      <c r="K351" s="43"/>
    </row>
    <row r="352" spans="9:11" x14ac:dyDescent="0.2">
      <c r="I352" s="46"/>
      <c r="K352" s="43"/>
    </row>
    <row r="353" spans="9:11" x14ac:dyDescent="0.2">
      <c r="I353" s="46"/>
      <c r="K353" s="43"/>
    </row>
    <row r="354" spans="9:11" x14ac:dyDescent="0.2">
      <c r="I354" s="46"/>
      <c r="K354" s="43"/>
    </row>
    <row r="355" spans="9:11" x14ac:dyDescent="0.2">
      <c r="I355" s="46"/>
      <c r="K355" s="43"/>
    </row>
    <row r="356" spans="9:11" x14ac:dyDescent="0.2">
      <c r="I356" s="46"/>
      <c r="K356" s="43"/>
    </row>
    <row r="357" spans="9:11" x14ac:dyDescent="0.2">
      <c r="I357" s="46"/>
      <c r="K357" s="43"/>
    </row>
    <row r="358" spans="9:11" x14ac:dyDescent="0.2">
      <c r="I358" s="46"/>
      <c r="K358" s="43"/>
    </row>
    <row r="359" spans="9:11" x14ac:dyDescent="0.2">
      <c r="I359" s="46"/>
      <c r="K359" s="43"/>
    </row>
    <row r="360" spans="9:11" x14ac:dyDescent="0.2">
      <c r="I360" s="46"/>
      <c r="K360" s="43"/>
    </row>
    <row r="361" spans="9:11" x14ac:dyDescent="0.2">
      <c r="I361" s="46"/>
      <c r="K361" s="43"/>
    </row>
    <row r="362" spans="9:11" x14ac:dyDescent="0.2">
      <c r="I362" s="46"/>
      <c r="K362" s="43"/>
    </row>
    <row r="363" spans="9:11" x14ac:dyDescent="0.2">
      <c r="I363" s="46"/>
      <c r="K363" s="43"/>
    </row>
    <row r="364" spans="9:11" x14ac:dyDescent="0.2">
      <c r="I364" s="46"/>
      <c r="K364" s="43"/>
    </row>
    <row r="365" spans="9:11" x14ac:dyDescent="0.2">
      <c r="I365" s="46"/>
      <c r="K365" s="43"/>
    </row>
    <row r="366" spans="9:11" x14ac:dyDescent="0.2">
      <c r="I366" s="46"/>
      <c r="K366" s="43"/>
    </row>
    <row r="367" spans="9:11" x14ac:dyDescent="0.2">
      <c r="I367" s="46"/>
      <c r="K367" s="43"/>
    </row>
    <row r="368" spans="9:11" x14ac:dyDescent="0.2">
      <c r="I368" s="46"/>
      <c r="K368" s="43"/>
    </row>
    <row r="369" spans="9:11" x14ac:dyDescent="0.2">
      <c r="I369" s="46"/>
      <c r="K369" s="43"/>
    </row>
    <row r="370" spans="9:11" x14ac:dyDescent="0.2">
      <c r="I370" s="46"/>
      <c r="K370" s="43"/>
    </row>
    <row r="371" spans="9:11" x14ac:dyDescent="0.2">
      <c r="I371" s="46"/>
      <c r="K371" s="43"/>
    </row>
    <row r="372" spans="9:11" x14ac:dyDescent="0.2">
      <c r="I372" s="46"/>
      <c r="K372" s="43"/>
    </row>
    <row r="373" spans="9:11" x14ac:dyDescent="0.2">
      <c r="I373" s="46"/>
      <c r="K373" s="43"/>
    </row>
    <row r="374" spans="9:11" x14ac:dyDescent="0.2">
      <c r="I374" s="46"/>
      <c r="K374" s="43"/>
    </row>
    <row r="375" spans="9:11" x14ac:dyDescent="0.2">
      <c r="I375" s="46"/>
      <c r="K375" s="43"/>
    </row>
    <row r="376" spans="9:11" x14ac:dyDescent="0.2">
      <c r="I376" s="46"/>
      <c r="K376" s="43"/>
    </row>
    <row r="377" spans="9:11" x14ac:dyDescent="0.2">
      <c r="I377" s="46"/>
      <c r="K377" s="43"/>
    </row>
    <row r="378" spans="9:11" x14ac:dyDescent="0.2">
      <c r="I378" s="46"/>
      <c r="K378" s="43"/>
    </row>
    <row r="379" spans="9:11" x14ac:dyDescent="0.2">
      <c r="I379" s="46"/>
      <c r="K379" s="43"/>
    </row>
    <row r="380" spans="9:11" x14ac:dyDescent="0.2">
      <c r="I380" s="46"/>
      <c r="K380" s="43"/>
    </row>
    <row r="381" spans="9:11" x14ac:dyDescent="0.2">
      <c r="I381" s="46"/>
      <c r="K381" s="43"/>
    </row>
    <row r="382" spans="9:11" x14ac:dyDescent="0.2">
      <c r="I382" s="46"/>
      <c r="K382" s="43"/>
    </row>
    <row r="383" spans="9:11" x14ac:dyDescent="0.2">
      <c r="I383" s="46"/>
      <c r="K383" s="43"/>
    </row>
    <row r="384" spans="9:11" x14ac:dyDescent="0.2">
      <c r="I384" s="46"/>
      <c r="K384" s="43"/>
    </row>
    <row r="385" spans="9:11" x14ac:dyDescent="0.2">
      <c r="I385" s="46"/>
      <c r="K385" s="43"/>
    </row>
    <row r="386" spans="9:11" x14ac:dyDescent="0.2">
      <c r="I386" s="46"/>
      <c r="K386" s="43"/>
    </row>
    <row r="387" spans="9:11" x14ac:dyDescent="0.2">
      <c r="I387" s="46"/>
      <c r="K387" s="43"/>
    </row>
    <row r="388" spans="9:11" x14ac:dyDescent="0.2">
      <c r="I388" s="46"/>
      <c r="K388" s="43"/>
    </row>
    <row r="389" spans="9:11" x14ac:dyDescent="0.2">
      <c r="I389" s="46"/>
      <c r="K389" s="43"/>
    </row>
    <row r="390" spans="9:11" x14ac:dyDescent="0.2">
      <c r="I390" s="46"/>
      <c r="K390" s="43"/>
    </row>
    <row r="391" spans="9:11" x14ac:dyDescent="0.2">
      <c r="I391" s="46"/>
      <c r="K391" s="43"/>
    </row>
    <row r="392" spans="9:11" x14ac:dyDescent="0.2">
      <c r="I392" s="46"/>
      <c r="K392" s="43"/>
    </row>
    <row r="393" spans="9:11" x14ac:dyDescent="0.2">
      <c r="I393" s="46"/>
      <c r="K393" s="43"/>
    </row>
    <row r="394" spans="9:11" x14ac:dyDescent="0.2">
      <c r="I394" s="46"/>
      <c r="K394" s="43"/>
    </row>
    <row r="395" spans="9:11" x14ac:dyDescent="0.2">
      <c r="I395" s="46"/>
      <c r="K395" s="43"/>
    </row>
    <row r="396" spans="9:11" x14ac:dyDescent="0.2">
      <c r="I396" s="46"/>
      <c r="K396" s="43"/>
    </row>
    <row r="397" spans="9:11" x14ac:dyDescent="0.2">
      <c r="I397" s="46"/>
      <c r="K397" s="43"/>
    </row>
    <row r="398" spans="9:11" x14ac:dyDescent="0.2">
      <c r="I398" s="46"/>
      <c r="K398" s="43"/>
    </row>
    <row r="399" spans="9:11" x14ac:dyDescent="0.2">
      <c r="I399" s="46"/>
      <c r="K399" s="43"/>
    </row>
    <row r="400" spans="9:11" x14ac:dyDescent="0.2">
      <c r="I400" s="46"/>
      <c r="K400" s="43"/>
    </row>
    <row r="401" spans="9:11" x14ac:dyDescent="0.2">
      <c r="I401" s="46"/>
      <c r="K401" s="43"/>
    </row>
    <row r="402" spans="9:11" x14ac:dyDescent="0.2">
      <c r="I402" s="46"/>
      <c r="K402" s="43"/>
    </row>
    <row r="403" spans="9:11" x14ac:dyDescent="0.2">
      <c r="I403" s="46"/>
      <c r="K403" s="43"/>
    </row>
    <row r="404" spans="9:11" x14ac:dyDescent="0.2">
      <c r="I404" s="46"/>
      <c r="K404" s="43"/>
    </row>
    <row r="405" spans="9:11" x14ac:dyDescent="0.2">
      <c r="I405" s="46"/>
      <c r="K405" s="43"/>
    </row>
    <row r="406" spans="9:11" x14ac:dyDescent="0.2">
      <c r="I406" s="46"/>
      <c r="K406" s="43"/>
    </row>
    <row r="407" spans="9:11" x14ac:dyDescent="0.2">
      <c r="I407" s="46"/>
      <c r="K407" s="43"/>
    </row>
    <row r="408" spans="9:11" x14ac:dyDescent="0.2">
      <c r="I408" s="46"/>
      <c r="K408" s="43"/>
    </row>
    <row r="409" spans="9:11" x14ac:dyDescent="0.2">
      <c r="I409" s="46"/>
      <c r="K409" s="43"/>
    </row>
    <row r="410" spans="9:11" x14ac:dyDescent="0.2">
      <c r="I410" s="46"/>
      <c r="K410" s="43"/>
    </row>
    <row r="411" spans="9:11" x14ac:dyDescent="0.2">
      <c r="I411" s="46"/>
      <c r="K411" s="43"/>
    </row>
    <row r="412" spans="9:11" x14ac:dyDescent="0.2">
      <c r="I412" s="46"/>
      <c r="K412" s="43"/>
    </row>
    <row r="413" spans="9:11" x14ac:dyDescent="0.2">
      <c r="I413" s="46"/>
      <c r="K413" s="43"/>
    </row>
    <row r="414" spans="9:11" x14ac:dyDescent="0.2">
      <c r="I414" s="46"/>
      <c r="K414" s="43"/>
    </row>
    <row r="415" spans="9:11" x14ac:dyDescent="0.2">
      <c r="I415" s="46"/>
      <c r="K415" s="43"/>
    </row>
    <row r="416" spans="9:11" x14ac:dyDescent="0.2">
      <c r="I416" s="46"/>
      <c r="K416" s="43"/>
    </row>
    <row r="417" spans="9:11" x14ac:dyDescent="0.2">
      <c r="I417" s="46"/>
      <c r="K417" s="43"/>
    </row>
    <row r="418" spans="9:11" x14ac:dyDescent="0.2">
      <c r="I418" s="46"/>
      <c r="K418" s="43"/>
    </row>
    <row r="419" spans="9:11" x14ac:dyDescent="0.2">
      <c r="I419" s="46"/>
      <c r="K419" s="43"/>
    </row>
    <row r="420" spans="9:11" x14ac:dyDescent="0.2">
      <c r="I420" s="46"/>
      <c r="K420" s="43"/>
    </row>
    <row r="421" spans="9:11" x14ac:dyDescent="0.2">
      <c r="I421" s="46"/>
      <c r="K421" s="43"/>
    </row>
    <row r="422" spans="9:11" x14ac:dyDescent="0.2">
      <c r="I422" s="46"/>
      <c r="K422" s="43"/>
    </row>
    <row r="423" spans="9:11" x14ac:dyDescent="0.2">
      <c r="I423" s="46"/>
      <c r="K423" s="43"/>
    </row>
    <row r="424" spans="9:11" x14ac:dyDescent="0.2">
      <c r="I424" s="46"/>
      <c r="K424" s="43"/>
    </row>
    <row r="425" spans="9:11" x14ac:dyDescent="0.2">
      <c r="I425" s="46"/>
      <c r="K425" s="43"/>
    </row>
    <row r="426" spans="9:11" x14ac:dyDescent="0.2">
      <c r="I426" s="46"/>
      <c r="K426" s="43"/>
    </row>
    <row r="427" spans="9:11" x14ac:dyDescent="0.2">
      <c r="I427" s="46"/>
      <c r="K427" s="43"/>
    </row>
    <row r="428" spans="9:11" x14ac:dyDescent="0.2">
      <c r="I428" s="46"/>
      <c r="K428" s="43"/>
    </row>
    <row r="429" spans="9:11" x14ac:dyDescent="0.2">
      <c r="I429" s="46"/>
      <c r="K429" s="43"/>
    </row>
    <row r="430" spans="9:11" x14ac:dyDescent="0.2">
      <c r="I430" s="46"/>
      <c r="K430" s="43"/>
    </row>
    <row r="431" spans="9:11" x14ac:dyDescent="0.2">
      <c r="I431" s="46"/>
      <c r="K431" s="43"/>
    </row>
    <row r="432" spans="9:11" x14ac:dyDescent="0.2">
      <c r="I432" s="46"/>
      <c r="K432" s="43"/>
    </row>
    <row r="433" spans="9:11" x14ac:dyDescent="0.2">
      <c r="I433" s="46"/>
      <c r="K433" s="43"/>
    </row>
    <row r="434" spans="9:11" x14ac:dyDescent="0.2">
      <c r="I434" s="46"/>
      <c r="K434" s="43"/>
    </row>
    <row r="435" spans="9:11" x14ac:dyDescent="0.2">
      <c r="I435" s="46"/>
      <c r="K435" s="43"/>
    </row>
    <row r="436" spans="9:11" x14ac:dyDescent="0.2">
      <c r="I436" s="46"/>
      <c r="K436" s="43"/>
    </row>
    <row r="437" spans="9:11" x14ac:dyDescent="0.2">
      <c r="I437" s="46"/>
      <c r="K437" s="43"/>
    </row>
    <row r="438" spans="9:11" x14ac:dyDescent="0.2">
      <c r="I438" s="46"/>
      <c r="K438" s="43"/>
    </row>
    <row r="439" spans="9:11" x14ac:dyDescent="0.2">
      <c r="I439" s="46"/>
      <c r="K439" s="43"/>
    </row>
    <row r="440" spans="9:11" x14ac:dyDescent="0.2">
      <c r="I440" s="46"/>
      <c r="K440" s="43"/>
    </row>
    <row r="441" spans="9:11" x14ac:dyDescent="0.2">
      <c r="I441" s="46"/>
      <c r="K441" s="43"/>
    </row>
    <row r="442" spans="9:11" x14ac:dyDescent="0.2">
      <c r="I442" s="46"/>
      <c r="K442" s="43"/>
    </row>
    <row r="443" spans="9:11" x14ac:dyDescent="0.2">
      <c r="I443" s="46"/>
      <c r="K443" s="43"/>
    </row>
    <row r="444" spans="9:11" x14ac:dyDescent="0.2">
      <c r="I444" s="46"/>
      <c r="K444" s="43"/>
    </row>
    <row r="445" spans="9:11" x14ac:dyDescent="0.2">
      <c r="I445" s="46"/>
      <c r="K445" s="43"/>
    </row>
    <row r="446" spans="9:11" x14ac:dyDescent="0.2">
      <c r="I446" s="46"/>
      <c r="K446" s="43"/>
    </row>
    <row r="447" spans="9:11" x14ac:dyDescent="0.2">
      <c r="I447" s="46"/>
      <c r="K447" s="43"/>
    </row>
    <row r="448" spans="9:11" x14ac:dyDescent="0.2">
      <c r="I448" s="46"/>
      <c r="K448" s="43"/>
    </row>
    <row r="449" spans="9:11" x14ac:dyDescent="0.2">
      <c r="I449" s="46"/>
      <c r="K449" s="43"/>
    </row>
    <row r="450" spans="9:11" x14ac:dyDescent="0.2">
      <c r="I450" s="46"/>
      <c r="K450" s="43"/>
    </row>
    <row r="451" spans="9:11" x14ac:dyDescent="0.2">
      <c r="I451" s="46"/>
      <c r="K451" s="43"/>
    </row>
    <row r="452" spans="9:11" x14ac:dyDescent="0.2">
      <c r="I452" s="46"/>
      <c r="K452" s="43"/>
    </row>
    <row r="453" spans="9:11" x14ac:dyDescent="0.2">
      <c r="I453" s="46"/>
      <c r="K453" s="43"/>
    </row>
    <row r="454" spans="9:11" x14ac:dyDescent="0.2">
      <c r="I454" s="46"/>
      <c r="K454" s="43"/>
    </row>
    <row r="455" spans="9:11" x14ac:dyDescent="0.2">
      <c r="I455" s="46"/>
      <c r="K455" s="43"/>
    </row>
    <row r="456" spans="9:11" x14ac:dyDescent="0.2">
      <c r="I456" s="46"/>
      <c r="K456" s="43"/>
    </row>
    <row r="457" spans="9:11" x14ac:dyDescent="0.2">
      <c r="I457" s="46"/>
      <c r="K457" s="43"/>
    </row>
    <row r="458" spans="9:11" x14ac:dyDescent="0.2">
      <c r="I458" s="46"/>
      <c r="K458" s="43"/>
    </row>
    <row r="459" spans="9:11" x14ac:dyDescent="0.2">
      <c r="I459" s="46"/>
      <c r="K459" s="43"/>
    </row>
    <row r="460" spans="9:11" x14ac:dyDescent="0.2">
      <c r="I460" s="46"/>
      <c r="K460" s="43"/>
    </row>
    <row r="461" spans="9:11" x14ac:dyDescent="0.2">
      <c r="I461" s="46"/>
      <c r="K461" s="43"/>
    </row>
    <row r="462" spans="9:11" x14ac:dyDescent="0.2">
      <c r="I462" s="46"/>
      <c r="K462" s="43"/>
    </row>
    <row r="463" spans="9:11" x14ac:dyDescent="0.2">
      <c r="I463" s="46"/>
      <c r="K463" s="43"/>
    </row>
    <row r="464" spans="9:11" x14ac:dyDescent="0.2">
      <c r="I464" s="46"/>
      <c r="K464" s="43"/>
    </row>
    <row r="465" spans="9:11" x14ac:dyDescent="0.2">
      <c r="I465" s="46"/>
      <c r="K465" s="43"/>
    </row>
    <row r="466" spans="9:11" x14ac:dyDescent="0.2">
      <c r="I466" s="46"/>
      <c r="K466" s="43"/>
    </row>
    <row r="467" spans="9:11" x14ac:dyDescent="0.2">
      <c r="I467" s="46"/>
      <c r="K467" s="43"/>
    </row>
    <row r="468" spans="9:11" x14ac:dyDescent="0.2">
      <c r="I468" s="46"/>
      <c r="K468" s="43"/>
    </row>
    <row r="469" spans="9:11" x14ac:dyDescent="0.2">
      <c r="I469" s="46"/>
      <c r="K469" s="43"/>
    </row>
    <row r="470" spans="9:11" x14ac:dyDescent="0.2">
      <c r="I470" s="46"/>
      <c r="K470" s="43"/>
    </row>
    <row r="471" spans="9:11" x14ac:dyDescent="0.2">
      <c r="I471" s="46"/>
      <c r="K471" s="43"/>
    </row>
    <row r="472" spans="9:11" x14ac:dyDescent="0.2">
      <c r="I472" s="46"/>
      <c r="K472" s="43"/>
    </row>
    <row r="473" spans="9:11" x14ac:dyDescent="0.2">
      <c r="I473" s="46"/>
      <c r="K473" s="43"/>
    </row>
    <row r="474" spans="9:11" x14ac:dyDescent="0.2">
      <c r="I474" s="46"/>
      <c r="K474" s="43"/>
    </row>
    <row r="475" spans="9:11" x14ac:dyDescent="0.2">
      <c r="I475" s="46"/>
      <c r="K475" s="43"/>
    </row>
    <row r="476" spans="9:11" x14ac:dyDescent="0.2">
      <c r="I476" s="46"/>
      <c r="K476" s="43"/>
    </row>
    <row r="477" spans="9:11" x14ac:dyDescent="0.2">
      <c r="I477" s="46"/>
      <c r="K477" s="43"/>
    </row>
    <row r="478" spans="9:11" x14ac:dyDescent="0.2">
      <c r="I478" s="46"/>
      <c r="K478" s="43"/>
    </row>
    <row r="479" spans="9:11" x14ac:dyDescent="0.2">
      <c r="I479" s="46"/>
      <c r="K479" s="43"/>
    </row>
    <row r="480" spans="9:11" x14ac:dyDescent="0.2">
      <c r="I480" s="46"/>
      <c r="K480" s="43"/>
    </row>
    <row r="481" spans="9:11" x14ac:dyDescent="0.2">
      <c r="I481" s="46"/>
      <c r="K481" s="43"/>
    </row>
    <row r="482" spans="9:11" x14ac:dyDescent="0.2">
      <c r="I482" s="46"/>
      <c r="K482" s="43"/>
    </row>
    <row r="483" spans="9:11" x14ac:dyDescent="0.2">
      <c r="I483" s="46"/>
      <c r="K483" s="43"/>
    </row>
    <row r="484" spans="9:11" x14ac:dyDescent="0.2">
      <c r="I484" s="46"/>
      <c r="K484" s="43"/>
    </row>
    <row r="485" spans="9:11" x14ac:dyDescent="0.2">
      <c r="I485" s="46"/>
      <c r="K485" s="43"/>
    </row>
    <row r="486" spans="9:11" x14ac:dyDescent="0.2">
      <c r="I486" s="46"/>
      <c r="K486" s="43"/>
    </row>
    <row r="487" spans="9:11" x14ac:dyDescent="0.2">
      <c r="I487" s="46"/>
      <c r="K487" s="43"/>
    </row>
    <row r="488" spans="9:11" x14ac:dyDescent="0.2">
      <c r="I488" s="46"/>
      <c r="K488" s="43"/>
    </row>
    <row r="489" spans="9:11" x14ac:dyDescent="0.2">
      <c r="I489" s="46"/>
      <c r="K489" s="43"/>
    </row>
    <row r="490" spans="9:11" x14ac:dyDescent="0.2">
      <c r="I490" s="46"/>
      <c r="K490" s="43"/>
    </row>
    <row r="491" spans="9:11" x14ac:dyDescent="0.2">
      <c r="I491" s="46"/>
      <c r="K491" s="43"/>
    </row>
    <row r="492" spans="9:11" x14ac:dyDescent="0.2">
      <c r="I492" s="46"/>
      <c r="K492" s="43"/>
    </row>
    <row r="493" spans="9:11" x14ac:dyDescent="0.2">
      <c r="I493" s="46"/>
      <c r="K493" s="43"/>
    </row>
    <row r="494" spans="9:11" x14ac:dyDescent="0.2">
      <c r="I494" s="46"/>
      <c r="K494" s="43"/>
    </row>
    <row r="495" spans="9:11" x14ac:dyDescent="0.2">
      <c r="I495" s="46"/>
      <c r="K495" s="43"/>
    </row>
    <row r="496" spans="9:11" x14ac:dyDescent="0.2">
      <c r="I496" s="46"/>
      <c r="K496" s="43"/>
    </row>
    <row r="497" spans="9:11" x14ac:dyDescent="0.2">
      <c r="I497" s="46"/>
      <c r="K497" s="43"/>
    </row>
    <row r="498" spans="9:11" x14ac:dyDescent="0.2">
      <c r="I498" s="46"/>
      <c r="K498" s="43"/>
    </row>
    <row r="499" spans="9:11" x14ac:dyDescent="0.2">
      <c r="I499" s="46"/>
      <c r="K499" s="43"/>
    </row>
    <row r="500" spans="9:11" x14ac:dyDescent="0.2">
      <c r="I500" s="46"/>
      <c r="K500" s="43"/>
    </row>
    <row r="501" spans="9:11" x14ac:dyDescent="0.2">
      <c r="I501" s="46"/>
      <c r="K501" s="43"/>
    </row>
    <row r="502" spans="9:11" x14ac:dyDescent="0.2">
      <c r="I502" s="46"/>
      <c r="K502" s="43"/>
    </row>
    <row r="503" spans="9:11" x14ac:dyDescent="0.2">
      <c r="K503" s="43"/>
    </row>
    <row r="504" spans="9:11" x14ac:dyDescent="0.2">
      <c r="K504" s="43"/>
    </row>
    <row r="505" spans="9:11" x14ac:dyDescent="0.2">
      <c r="K505" s="43"/>
    </row>
    <row r="506" spans="9:11" x14ac:dyDescent="0.2">
      <c r="K506" s="43"/>
    </row>
    <row r="507" spans="9:11" x14ac:dyDescent="0.2">
      <c r="K507" s="43"/>
    </row>
    <row r="508" spans="9:11" x14ac:dyDescent="0.2">
      <c r="K508" s="43"/>
    </row>
    <row r="509" spans="9:11" x14ac:dyDescent="0.2">
      <c r="K509" s="43"/>
    </row>
    <row r="510" spans="9:11" x14ac:dyDescent="0.2">
      <c r="K510" s="43"/>
    </row>
    <row r="511" spans="9:11" x14ac:dyDescent="0.2">
      <c r="K511" s="43"/>
    </row>
    <row r="512" spans="9:11" x14ac:dyDescent="0.2">
      <c r="K512" s="43"/>
    </row>
    <row r="513" spans="11:11" x14ac:dyDescent="0.2">
      <c r="K513" s="43"/>
    </row>
    <row r="514" spans="11:11" x14ac:dyDescent="0.2">
      <c r="K514" s="43"/>
    </row>
    <row r="515" spans="11:11" x14ac:dyDescent="0.2">
      <c r="K515" s="43"/>
    </row>
    <row r="516" spans="11:11" x14ac:dyDescent="0.2">
      <c r="K516" s="43"/>
    </row>
    <row r="517" spans="11:11" x14ac:dyDescent="0.2">
      <c r="K517" s="43"/>
    </row>
    <row r="518" spans="11:11" x14ac:dyDescent="0.2">
      <c r="K518" s="43"/>
    </row>
    <row r="519" spans="11:11" x14ac:dyDescent="0.2">
      <c r="K519" s="43"/>
    </row>
    <row r="520" spans="11:11" x14ac:dyDescent="0.2">
      <c r="K520" s="43"/>
    </row>
    <row r="521" spans="11:11" x14ac:dyDescent="0.2">
      <c r="K521" s="43"/>
    </row>
    <row r="522" spans="11:11" x14ac:dyDescent="0.2">
      <c r="K522" s="43"/>
    </row>
    <row r="523" spans="11:11" x14ac:dyDescent="0.2">
      <c r="K523" s="43"/>
    </row>
    <row r="524" spans="11:11" x14ac:dyDescent="0.2">
      <c r="K524" s="43"/>
    </row>
    <row r="525" spans="11:11" x14ac:dyDescent="0.2">
      <c r="K525" s="43"/>
    </row>
    <row r="526" spans="11:11" x14ac:dyDescent="0.2">
      <c r="K526" s="43"/>
    </row>
    <row r="527" spans="11:11" x14ac:dyDescent="0.2">
      <c r="K527" s="43"/>
    </row>
    <row r="528" spans="11:11" x14ac:dyDescent="0.2">
      <c r="K528" s="43"/>
    </row>
    <row r="529" spans="11:11" x14ac:dyDescent="0.2">
      <c r="K529" s="43"/>
    </row>
    <row r="530" spans="11:11" x14ac:dyDescent="0.2">
      <c r="K530" s="43"/>
    </row>
    <row r="531" spans="11:11" x14ac:dyDescent="0.2">
      <c r="K531" s="43"/>
    </row>
    <row r="532" spans="11:11" x14ac:dyDescent="0.2">
      <c r="K532" s="43"/>
    </row>
    <row r="533" spans="11:11" x14ac:dyDescent="0.2">
      <c r="K533" s="43"/>
    </row>
    <row r="534" spans="11:11" x14ac:dyDescent="0.2">
      <c r="K534" s="43"/>
    </row>
    <row r="535" spans="11:11" x14ac:dyDescent="0.2">
      <c r="K535" s="43"/>
    </row>
    <row r="536" spans="11:11" x14ac:dyDescent="0.2">
      <c r="K536" s="43"/>
    </row>
    <row r="537" spans="11:11" x14ac:dyDescent="0.2">
      <c r="K537" s="43"/>
    </row>
    <row r="538" spans="11:11" x14ac:dyDescent="0.2">
      <c r="K538" s="43"/>
    </row>
    <row r="539" spans="11:11" x14ac:dyDescent="0.2">
      <c r="K539" s="43"/>
    </row>
    <row r="540" spans="11:11" x14ac:dyDescent="0.2">
      <c r="K540" s="43"/>
    </row>
    <row r="541" spans="11:11" x14ac:dyDescent="0.2">
      <c r="K541" s="43"/>
    </row>
    <row r="542" spans="11:11" x14ac:dyDescent="0.2">
      <c r="K542" s="43"/>
    </row>
    <row r="543" spans="11:11" x14ac:dyDescent="0.2">
      <c r="K543" s="43"/>
    </row>
    <row r="544" spans="11:11" x14ac:dyDescent="0.2">
      <c r="K544" s="43"/>
    </row>
    <row r="545" spans="11:11" x14ac:dyDescent="0.2">
      <c r="K545" s="43"/>
    </row>
    <row r="546" spans="11:11" x14ac:dyDescent="0.2">
      <c r="K546" s="43"/>
    </row>
    <row r="547" spans="11:11" x14ac:dyDescent="0.2">
      <c r="K547" s="43"/>
    </row>
    <row r="548" spans="11:11" x14ac:dyDescent="0.2">
      <c r="K548" s="43"/>
    </row>
    <row r="549" spans="11:11" x14ac:dyDescent="0.2">
      <c r="K549" s="43"/>
    </row>
    <row r="550" spans="11:11" x14ac:dyDescent="0.2">
      <c r="K550" s="43"/>
    </row>
    <row r="551" spans="11:11" x14ac:dyDescent="0.2">
      <c r="K551" s="43"/>
    </row>
    <row r="552" spans="11:11" x14ac:dyDescent="0.2">
      <c r="K552" s="43"/>
    </row>
    <row r="553" spans="11:11" x14ac:dyDescent="0.2">
      <c r="K553" s="43"/>
    </row>
    <row r="554" spans="11:11" x14ac:dyDescent="0.2">
      <c r="K554" s="43"/>
    </row>
    <row r="555" spans="11:11" x14ac:dyDescent="0.2">
      <c r="K555" s="43"/>
    </row>
    <row r="556" spans="11:11" x14ac:dyDescent="0.2">
      <c r="K556" s="43"/>
    </row>
    <row r="557" spans="11:11" x14ac:dyDescent="0.2">
      <c r="K557" s="43"/>
    </row>
    <row r="558" spans="11:11" x14ac:dyDescent="0.2">
      <c r="K558" s="43"/>
    </row>
  </sheetData>
  <mergeCells count="162">
    <mergeCell ref="F180:G180"/>
    <mergeCell ref="F181:G181"/>
    <mergeCell ref="F182:G182"/>
    <mergeCell ref="F174:G174"/>
    <mergeCell ref="F175:G175"/>
    <mergeCell ref="F176:G176"/>
    <mergeCell ref="F177:G177"/>
    <mergeCell ref="F178:G178"/>
    <mergeCell ref="F179:G179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F156:G156"/>
    <mergeCell ref="F157:G157"/>
    <mergeCell ref="F158:G158"/>
    <mergeCell ref="F159:G159"/>
    <mergeCell ref="F160:G160"/>
    <mergeCell ref="F161:G161"/>
    <mergeCell ref="F150:G150"/>
    <mergeCell ref="F151:G151"/>
    <mergeCell ref="F152:G152"/>
    <mergeCell ref="F153:G153"/>
    <mergeCell ref="F154:G154"/>
    <mergeCell ref="F155:G155"/>
    <mergeCell ref="F144:G144"/>
    <mergeCell ref="F145:G145"/>
    <mergeCell ref="F146:G146"/>
    <mergeCell ref="F147:G147"/>
    <mergeCell ref="F148:G148"/>
    <mergeCell ref="F149:G149"/>
    <mergeCell ref="F138:G138"/>
    <mergeCell ref="F139:G139"/>
    <mergeCell ref="F140:G140"/>
    <mergeCell ref="F141:G141"/>
    <mergeCell ref="F142:G142"/>
    <mergeCell ref="F143:G143"/>
    <mergeCell ref="F132:G132"/>
    <mergeCell ref="F133:G133"/>
    <mergeCell ref="F134:G134"/>
    <mergeCell ref="F135:G135"/>
    <mergeCell ref="F136:G136"/>
    <mergeCell ref="F137:G137"/>
    <mergeCell ref="F126:G126"/>
    <mergeCell ref="F127:G127"/>
    <mergeCell ref="F128:G128"/>
    <mergeCell ref="F129:G129"/>
    <mergeCell ref="F130:G130"/>
    <mergeCell ref="F131:G131"/>
    <mergeCell ref="F120:G120"/>
    <mergeCell ref="F121:G121"/>
    <mergeCell ref="F122:G122"/>
    <mergeCell ref="F123:G123"/>
    <mergeCell ref="F124:G124"/>
    <mergeCell ref="F125:G125"/>
    <mergeCell ref="F114:G114"/>
    <mergeCell ref="F115:G115"/>
    <mergeCell ref="F116:G116"/>
    <mergeCell ref="F117:G117"/>
    <mergeCell ref="F118:G118"/>
    <mergeCell ref="F119:G119"/>
    <mergeCell ref="F108:G108"/>
    <mergeCell ref="F109:G109"/>
    <mergeCell ref="F110:G110"/>
    <mergeCell ref="F111:G111"/>
    <mergeCell ref="F112:G112"/>
    <mergeCell ref="F113:G113"/>
    <mergeCell ref="F102:G102"/>
    <mergeCell ref="F103:G103"/>
    <mergeCell ref="F104:G104"/>
    <mergeCell ref="F105:G105"/>
    <mergeCell ref="F106:G106"/>
    <mergeCell ref="F107:G107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B1:L1"/>
    <mergeCell ref="F73:G73"/>
    <mergeCell ref="F74:G74"/>
    <mergeCell ref="F75:G75"/>
    <mergeCell ref="F76:G76"/>
    <mergeCell ref="F77:G77"/>
    <mergeCell ref="F67:G67"/>
    <mergeCell ref="F68:G68"/>
    <mergeCell ref="F69:G69"/>
    <mergeCell ref="F70:G70"/>
    <mergeCell ref="F71:G71"/>
    <mergeCell ref="F72:G72"/>
    <mergeCell ref="F62:G62"/>
    <mergeCell ref="F63:G63"/>
    <mergeCell ref="F64:G64"/>
    <mergeCell ref="F65:G65"/>
    <mergeCell ref="F66:G66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5:F13"/>
    <mergeCell ref="F29:G29"/>
    <mergeCell ref="F30:G30"/>
    <mergeCell ref="F31:G31"/>
    <mergeCell ref="F32:G32"/>
    <mergeCell ref="F33:G33"/>
    <mergeCell ref="F34:G34"/>
    <mergeCell ref="F24:G24"/>
    <mergeCell ref="F23:G23"/>
    <mergeCell ref="F25:G25"/>
    <mergeCell ref="F26:G26"/>
    <mergeCell ref="F27:G27"/>
    <mergeCell ref="F28:G28"/>
  </mergeCells>
  <conditionalFormatting sqref="L6:L18">
    <cfRule type="cellIs" dxfId="0" priority="1" operator="lessThan">
      <formula>0</formula>
    </cfRule>
  </conditionalFormatting>
  <dataValidations count="2">
    <dataValidation type="list" allowBlank="1" showInputMessage="1" showErrorMessage="1" sqref="A79:A182 A24:A77">
      <formula1>$B$6:$B$12</formula1>
    </dataValidation>
    <dataValidation type="list" allowBlank="1" showInputMessage="1" showErrorMessage="1" sqref="F24:G182">
      <formula1>$I$6:$I$17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2017-07-10T18:17:01Z</dcterms:created>
  <dcterms:modified xsi:type="dcterms:W3CDTF">2017-08-31T20:57:54Z</dcterms:modified>
</cp:coreProperties>
</file>